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tabRatio="870" firstSheet="1" activeTab="1"/>
  </bookViews>
  <sheets>
    <sheet name="总概算表" sheetId="4" state="hidden" r:id="rId1"/>
    <sheet name="估算表" sheetId="2" r:id="rId2"/>
    <sheet name="还本付息表" sheetId="33" state="hidden" r:id="rId3"/>
  </sheets>
  <definedNames>
    <definedName name="gcztz">估算表!#REF!</definedName>
    <definedName name="jstj">估算表!$H$19</definedName>
    <definedName name="jstz">估算表!$H$19</definedName>
    <definedName name="_xlnm.Print_Area" localSheetId="1">估算表!$A$1:$M$22</definedName>
  </definedNames>
  <calcPr calcId="144525" fullPrecision="0"/>
</workbook>
</file>

<file path=xl/connections.xml><?xml version="1.0" encoding="utf-8"?>
<connections xmlns="http://schemas.openxmlformats.org/spreadsheetml/2006/main">
  <connection id="1" name="给水" type="6" background="1" refreshedVersion="2" saveData="1">
    <textPr sourceFile="D:\Documents and Settings\Administrator\桌面\给水.docx" prompt="0">
      <textFields>
        <textField/>
      </textFields>
    </textPr>
  </connection>
</connections>
</file>

<file path=xl/sharedStrings.xml><?xml version="1.0" encoding="utf-8"?>
<sst xmlns="http://schemas.openxmlformats.org/spreadsheetml/2006/main" count="107" uniqueCount="85">
  <si>
    <t>单位：万元</t>
  </si>
  <si>
    <r>
      <rPr>
        <sz val="12"/>
        <rFont val="Times New Roman"/>
        <charset val="134"/>
      </rPr>
      <t>01</t>
    </r>
    <r>
      <rPr>
        <sz val="12"/>
        <rFont val="宋体"/>
        <charset val="134"/>
      </rPr>
      <t>表</t>
    </r>
  </si>
  <si>
    <t>项目名称</t>
  </si>
  <si>
    <t>第一：建筑安装工程费及设备购置费</t>
  </si>
  <si>
    <t>第二、工程建设其他费用</t>
  </si>
  <si>
    <t>第一、第二部分费用合计</t>
  </si>
  <si>
    <t>基本预备费</t>
  </si>
  <si>
    <t>工程静态投资</t>
  </si>
  <si>
    <t>建设期利息</t>
  </si>
  <si>
    <t>铺底流动资金</t>
  </si>
  <si>
    <t>工程总投资</t>
  </si>
  <si>
    <t>道路工程</t>
  </si>
  <si>
    <t>立交工程</t>
  </si>
  <si>
    <t>排水工程</t>
  </si>
  <si>
    <t>给水工程</t>
  </si>
  <si>
    <t>绿化工程</t>
  </si>
  <si>
    <t>路灯工程</t>
  </si>
  <si>
    <t>电力工程</t>
  </si>
  <si>
    <t>电信工程</t>
  </si>
  <si>
    <t>煤气工程</t>
  </si>
  <si>
    <r>
      <rPr>
        <sz val="12"/>
        <rFont val="宋体"/>
        <charset val="134"/>
      </rPr>
      <t>小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计</t>
    </r>
  </si>
  <si>
    <t>2024年城中区老旧小区配套基础设施改造工程（七期）总投资概算表</t>
  </si>
  <si>
    <t>工程名称:2024年城中区老旧小区配套基础设施改造工程(七期)</t>
  </si>
  <si>
    <r>
      <rPr>
        <sz val="12"/>
        <color indexed="8"/>
        <rFont val="宋体"/>
        <charset val="134"/>
      </rPr>
      <t>表</t>
    </r>
    <r>
      <rPr>
        <sz val="12"/>
        <color indexed="8"/>
        <rFont val="Times New Roman"/>
        <charset val="134"/>
      </rPr>
      <t>-1</t>
    </r>
  </si>
  <si>
    <r>
      <rPr>
        <sz val="12"/>
        <rFont val="宋体"/>
        <charset val="134"/>
      </rPr>
      <t>目</t>
    </r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</si>
  <si>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</si>
  <si>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项目名称</t>
    </r>
  </si>
  <si>
    <t>概算价值(万元)</t>
  </si>
  <si>
    <r>
      <rPr>
        <sz val="12"/>
        <rFont val="宋体"/>
        <charset val="134"/>
      </rPr>
      <t>经济指标</t>
    </r>
  </si>
  <si>
    <r>
      <rPr>
        <sz val="12"/>
        <rFont val="宋体"/>
        <charset val="134"/>
      </rPr>
      <t>技术经济各项费用比重</t>
    </r>
  </si>
  <si>
    <r>
      <rPr>
        <sz val="12"/>
        <rFont val="宋体"/>
        <charset val="134"/>
      </rPr>
      <t>备</t>
    </r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注</t>
    </r>
  </si>
  <si>
    <r>
      <rPr>
        <sz val="12"/>
        <rFont val="宋体"/>
        <charset val="134"/>
      </rPr>
      <t>建筑工程</t>
    </r>
  </si>
  <si>
    <r>
      <rPr>
        <sz val="12"/>
        <rFont val="宋体"/>
        <charset val="134"/>
      </rPr>
      <t>安装工程</t>
    </r>
  </si>
  <si>
    <r>
      <rPr>
        <sz val="12"/>
        <rFont val="宋体"/>
        <charset val="134"/>
      </rPr>
      <t>设备及工器具购置费</t>
    </r>
  </si>
  <si>
    <r>
      <rPr>
        <sz val="12"/>
        <rFont val="宋体"/>
        <charset val="134"/>
      </rPr>
      <t>其它费用</t>
    </r>
  </si>
  <si>
    <r>
      <rPr>
        <sz val="12"/>
        <rFont val="宋体"/>
        <charset val="134"/>
      </rPr>
      <t>合计</t>
    </r>
  </si>
  <si>
    <r>
      <rPr>
        <sz val="12"/>
        <rFont val="宋体"/>
        <charset val="134"/>
      </rPr>
      <t>单位</t>
    </r>
  </si>
  <si>
    <r>
      <rPr>
        <sz val="12"/>
        <rFont val="宋体"/>
        <charset val="134"/>
      </rPr>
      <t>数量</t>
    </r>
  </si>
  <si>
    <r>
      <rPr>
        <sz val="12"/>
        <rFont val="宋体"/>
        <charset val="134"/>
      </rPr>
      <t>单价（元）</t>
    </r>
  </si>
  <si>
    <r>
      <rPr>
        <b/>
        <sz val="12"/>
        <rFont val="宋体"/>
        <charset val="134"/>
      </rPr>
      <t>第一部分：工程费用</t>
    </r>
  </si>
  <si>
    <t>户</t>
  </si>
  <si>
    <t>1.1</t>
  </si>
  <si>
    <t>中院宿舍</t>
  </si>
  <si>
    <t>1.2</t>
  </si>
  <si>
    <t>检疫局宿舍</t>
  </si>
  <si>
    <t>1.3</t>
  </si>
  <si>
    <t>环保局宿舍</t>
  </si>
  <si>
    <t>1.4</t>
  </si>
  <si>
    <t>潭中明园北园</t>
  </si>
  <si>
    <t>1.5</t>
  </si>
  <si>
    <t xml:space="preserve">钻石苑小区 </t>
  </si>
  <si>
    <t>1.6</t>
  </si>
  <si>
    <t xml:space="preserve">海关宿舍 </t>
  </si>
  <si>
    <t>1.7</t>
  </si>
  <si>
    <t>企业局宿舍</t>
  </si>
  <si>
    <r>
      <rPr>
        <sz val="12"/>
        <rFont val="宋体"/>
        <charset val="134"/>
      </rPr>
      <t>第二部分：工程建设其他费用</t>
    </r>
  </si>
  <si>
    <r>
      <rPr>
        <sz val="12"/>
        <rFont val="宋体"/>
        <charset val="134"/>
      </rPr>
      <t>第一、第二部分费用合计</t>
    </r>
  </si>
  <si>
    <r>
      <rPr>
        <sz val="12"/>
        <rFont val="宋体"/>
        <charset val="134"/>
      </rPr>
      <t>预备费</t>
    </r>
  </si>
  <si>
    <r>
      <rPr>
        <sz val="12"/>
        <rFont val="宋体"/>
        <charset val="134"/>
      </rPr>
      <t>基本预备费</t>
    </r>
  </si>
  <si>
    <t>(第一+第二)*8%</t>
  </si>
  <si>
    <r>
      <rPr>
        <sz val="12"/>
        <rFont val="宋体"/>
        <charset val="134"/>
      </rPr>
      <t>涨价预备费</t>
    </r>
  </si>
  <si>
    <r>
      <rPr>
        <b/>
        <sz val="12"/>
        <rFont val="宋体"/>
        <charset val="134"/>
      </rPr>
      <t>建设投资合计</t>
    </r>
  </si>
  <si>
    <t xml:space="preserve"> </t>
  </si>
  <si>
    <r>
      <rPr>
        <sz val="12"/>
        <rFont val="宋体"/>
        <charset val="134"/>
      </rPr>
      <t>建设期利息</t>
    </r>
  </si>
  <si>
    <r>
      <rPr>
        <sz val="12"/>
        <rFont val="宋体"/>
        <charset val="134"/>
      </rPr>
      <t>流动资金</t>
    </r>
  </si>
  <si>
    <t>项目总投资</t>
  </si>
  <si>
    <t>运营期还本付息表</t>
  </si>
  <si>
    <r>
      <rPr>
        <sz val="12"/>
        <rFont val="宋体"/>
        <charset val="134"/>
      </rPr>
      <t>表-</t>
    </r>
    <r>
      <rPr>
        <sz val="12"/>
        <rFont val="宋体"/>
        <charset val="134"/>
      </rPr>
      <t>6</t>
    </r>
  </si>
  <si>
    <t>序</t>
  </si>
  <si>
    <t>项目</t>
  </si>
  <si>
    <t>利率</t>
  </si>
  <si>
    <t>运营期</t>
  </si>
  <si>
    <t>号</t>
  </si>
  <si>
    <t>合计</t>
  </si>
  <si>
    <t>1</t>
  </si>
  <si>
    <t>2</t>
  </si>
  <si>
    <t>期初借款余额</t>
  </si>
  <si>
    <t>3</t>
  </si>
  <si>
    <t>当期借款</t>
  </si>
  <si>
    <t>4</t>
  </si>
  <si>
    <t>当期应计利息</t>
  </si>
  <si>
    <t>5</t>
  </si>
  <si>
    <t>本年还本付息</t>
  </si>
  <si>
    <t>6</t>
  </si>
  <si>
    <t>期末借款余额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</si>
</sst>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_-;\-\¥* #,##0_-;_-\¥* &quot;-&quot;_-;_-@_-"/>
    <numFmt numFmtId="177" formatCode="0.00_ "/>
    <numFmt numFmtId="178" formatCode="&quot;第&quot;0&quot;年&quot;\ "/>
    <numFmt numFmtId="179" formatCode="0.00_);[Red]\(0.00\)"/>
    <numFmt numFmtId="180" formatCode="0_);[Red]\(0\)"/>
    <numFmt numFmtId="181" formatCode="0.000"/>
  </numFmts>
  <fonts count="38">
    <font>
      <sz val="12"/>
      <name val="宋体"/>
      <charset val="134"/>
    </font>
    <font>
      <b/>
      <sz val="16"/>
      <name val="宋体"/>
      <charset val="134"/>
    </font>
    <font>
      <sz val="12"/>
      <color indexed="30"/>
      <name val="宋体"/>
      <charset val="134"/>
    </font>
    <font>
      <sz val="12"/>
      <color indexed="17"/>
      <name val="宋体"/>
      <charset val="134"/>
    </font>
    <font>
      <sz val="12"/>
      <name val="Times New Roman"/>
      <charset val="134"/>
    </font>
    <font>
      <sz val="12"/>
      <color indexed="9"/>
      <name val="宋体"/>
      <charset val="134"/>
    </font>
    <font>
      <b/>
      <sz val="12"/>
      <color indexed="12"/>
      <name val="Times New Roman"/>
      <charset val="134"/>
    </font>
    <font>
      <sz val="12"/>
      <color indexed="10"/>
      <name val="Times New Roman"/>
      <charset val="134"/>
    </font>
    <font>
      <b/>
      <sz val="12"/>
      <name val="Times New Roman"/>
      <charset val="134"/>
    </font>
    <font>
      <b/>
      <sz val="22"/>
      <name val="宋体"/>
      <charset val="134"/>
    </font>
    <font>
      <b/>
      <sz val="22"/>
      <name val="Times New Roman"/>
      <charset val="134"/>
    </font>
    <font>
      <sz val="12"/>
      <color indexed="8"/>
      <name val="Times New Roman"/>
      <charset val="134"/>
    </font>
    <font>
      <b/>
      <sz val="12"/>
      <color indexed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Courier"/>
      <charset val="134"/>
    </font>
    <font>
      <sz val="12"/>
      <color indexed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7" borderId="14" applyNumberFormat="0" applyFont="0" applyAlignment="0" applyProtection="0">
      <alignment vertical="center"/>
    </xf>
    <xf numFmtId="0" fontId="13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7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2" fontId="34" fillId="0" borderId="0"/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/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13" fillId="0" borderId="0"/>
    <xf numFmtId="0" fontId="13" fillId="0" borderId="0"/>
    <xf numFmtId="0" fontId="0" fillId="0" borderId="0"/>
    <xf numFmtId="0" fontId="4" fillId="0" borderId="0"/>
    <xf numFmtId="176" fontId="35" fillId="0" borderId="6">
      <alignment horizontal="center" vertical="center"/>
    </xf>
    <xf numFmtId="176" fontId="35" fillId="0" borderId="6">
      <alignment horizontal="center" vertical="center"/>
    </xf>
  </cellStyleXfs>
  <cellXfs count="101">
    <xf numFmtId="0" fontId="0" fillId="0" borderId="0" xfId="0"/>
    <xf numFmtId="0" fontId="1" fillId="0" borderId="0" xfId="57" applyFont="1" applyAlignment="1">
      <alignment horizontal="center" vertical="center"/>
    </xf>
    <xf numFmtId="177" fontId="0" fillId="0" borderId="1" xfId="57" applyNumberFormat="1" applyFont="1" applyBorder="1" applyAlignment="1">
      <alignment vertical="center"/>
    </xf>
    <xf numFmtId="0" fontId="2" fillId="0" borderId="0" xfId="57" applyFont="1"/>
    <xf numFmtId="49" fontId="3" fillId="0" borderId="2" xfId="39" applyNumberFormat="1" applyFont="1" applyBorder="1" applyAlignment="1">
      <alignment horizontal="center" vertical="center"/>
    </xf>
    <xf numFmtId="2" fontId="0" fillId="0" borderId="2" xfId="39" applyFont="1" applyBorder="1" applyAlignment="1">
      <alignment horizontal="center" vertical="center"/>
    </xf>
    <xf numFmtId="2" fontId="0" fillId="0" borderId="3" xfId="39" applyFont="1" applyBorder="1" applyAlignment="1">
      <alignment horizontal="center" vertical="center"/>
    </xf>
    <xf numFmtId="2" fontId="0" fillId="0" borderId="4" xfId="39" applyFont="1" applyBorder="1" applyAlignment="1">
      <alignment horizontal="center" vertical="center"/>
    </xf>
    <xf numFmtId="49" fontId="0" fillId="0" borderId="5" xfId="39" applyNumberFormat="1" applyFont="1" applyBorder="1" applyAlignment="1">
      <alignment horizontal="center" vertical="center"/>
    </xf>
    <xf numFmtId="2" fontId="0" fillId="0" borderId="5" xfId="39" applyFont="1" applyBorder="1" applyAlignment="1">
      <alignment horizontal="center" vertical="center"/>
    </xf>
    <xf numFmtId="2" fontId="4" fillId="0" borderId="5" xfId="39" applyFont="1" applyBorder="1" applyAlignment="1">
      <alignment horizontal="center" vertical="center"/>
    </xf>
    <xf numFmtId="178" fontId="4" fillId="0" borderId="6" xfId="62" applyNumberFormat="1" applyBorder="1" applyAlignment="1">
      <alignment horizontal="center" vertical="center"/>
    </xf>
    <xf numFmtId="49" fontId="4" fillId="0" borderId="6" xfId="39" applyNumberFormat="1" applyFont="1" applyBorder="1" applyAlignment="1">
      <alignment horizontal="center" vertical="center"/>
    </xf>
    <xf numFmtId="2" fontId="0" fillId="0" borderId="6" xfId="39" applyFont="1" applyBorder="1" applyAlignment="1">
      <alignment horizontal="left" vertical="center"/>
    </xf>
    <xf numFmtId="2" fontId="4" fillId="0" borderId="7" xfId="39" applyFont="1" applyBorder="1" applyAlignment="1">
      <alignment horizontal="left" vertical="center"/>
    </xf>
    <xf numFmtId="179" fontId="4" fillId="0" borderId="7" xfId="39" applyNumberFormat="1" applyFont="1" applyBorder="1" applyAlignment="1">
      <alignment horizontal="center" vertical="center"/>
    </xf>
    <xf numFmtId="179" fontId="4" fillId="0" borderId="7" xfId="39" applyNumberFormat="1" applyFont="1" applyBorder="1" applyAlignment="1">
      <alignment horizontal="right" vertical="center"/>
    </xf>
    <xf numFmtId="179" fontId="4" fillId="0" borderId="6" xfId="39" applyNumberFormat="1" applyFont="1" applyBorder="1" applyAlignment="1">
      <alignment horizontal="right" vertical="center"/>
    </xf>
    <xf numFmtId="177" fontId="4" fillId="0" borderId="7" xfId="39" applyNumberFormat="1" applyFont="1" applyBorder="1" applyAlignment="1">
      <alignment horizontal="center" vertical="center"/>
    </xf>
    <xf numFmtId="10" fontId="4" fillId="0" borderId="7" xfId="11" applyNumberFormat="1" applyFont="1" applyBorder="1" applyAlignment="1">
      <alignment horizontal="center" vertical="center"/>
    </xf>
    <xf numFmtId="10" fontId="4" fillId="0" borderId="7" xfId="13" applyNumberFormat="1" applyFont="1" applyBorder="1" applyAlignment="1">
      <alignment horizontal="center" vertical="center"/>
    </xf>
    <xf numFmtId="179" fontId="4" fillId="0" borderId="8" xfId="13" applyNumberFormat="1" applyFont="1" applyBorder="1" applyAlignment="1">
      <alignment horizontal="center" vertical="center"/>
    </xf>
    <xf numFmtId="179" fontId="4" fillId="0" borderId="7" xfId="13" applyNumberFormat="1" applyFont="1" applyBorder="1" applyAlignment="1">
      <alignment horizontal="center" vertical="center"/>
    </xf>
    <xf numFmtId="179" fontId="0" fillId="0" borderId="0" xfId="0" applyNumberFormat="1"/>
    <xf numFmtId="0" fontId="0" fillId="0" borderId="1" xfId="57" applyFont="1" applyBorder="1" applyAlignment="1">
      <alignment horizontal="right" vertical="center"/>
    </xf>
    <xf numFmtId="2" fontId="0" fillId="0" borderId="7" xfId="39" applyFont="1" applyBorder="1" applyAlignment="1">
      <alignment horizontal="center" vertical="center"/>
    </xf>
    <xf numFmtId="0" fontId="0" fillId="0" borderId="6" xfId="57" applyFont="1" applyBorder="1" applyAlignment="1">
      <alignment horizontal="center"/>
    </xf>
    <xf numFmtId="2" fontId="4" fillId="0" borderId="6" xfId="57" applyNumberFormat="1" applyFont="1" applyBorder="1"/>
    <xf numFmtId="179" fontId="4" fillId="0" borderId="6" xfId="57" applyNumberFormat="1" applyFont="1" applyBorder="1"/>
    <xf numFmtId="179" fontId="5" fillId="0" borderId="0" xfId="0" applyNumberFormat="1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179" fontId="8" fillId="0" borderId="6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49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79" fontId="0" fillId="0" borderId="0" xfId="0" applyNumberFormat="1" applyFont="1" applyAlignment="1">
      <alignment horizontal="center" vertical="center"/>
    </xf>
    <xf numFmtId="9" fontId="0" fillId="0" borderId="0" xfId="1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79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79" fontId="11" fillId="0" borderId="0" xfId="0" applyNumberFormat="1" applyFont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0" fontId="4" fillId="0" borderId="6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80" fontId="8" fillId="0" borderId="6" xfId="0" applyNumberFormat="1" applyFont="1" applyBorder="1" applyAlignment="1">
      <alignment horizontal="center" vertical="center"/>
    </xf>
    <xf numFmtId="180" fontId="8" fillId="0" borderId="5" xfId="0" applyNumberFormat="1" applyFont="1" applyBorder="1" applyAlignment="1">
      <alignment horizontal="center" vertical="center"/>
    </xf>
    <xf numFmtId="10" fontId="8" fillId="0" borderId="6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79" fontId="12" fillId="0" borderId="0" xfId="0" applyNumberFormat="1" applyFont="1" applyAlignment="1">
      <alignment vertical="center"/>
    </xf>
    <xf numFmtId="10" fontId="4" fillId="0" borderId="6" xfId="0" applyNumberFormat="1" applyFont="1" applyBorder="1" applyAlignment="1">
      <alignment horizontal="center" vertical="center"/>
    </xf>
    <xf numFmtId="179" fontId="7" fillId="0" borderId="0" xfId="0" applyNumberFormat="1" applyFont="1" applyAlignment="1">
      <alignment vertical="center"/>
    </xf>
    <xf numFmtId="179" fontId="6" fillId="0" borderId="0" xfId="0" applyNumberFormat="1" applyFont="1" applyAlignment="1">
      <alignment vertical="center"/>
    </xf>
    <xf numFmtId="180" fontId="4" fillId="0" borderId="5" xfId="0" applyNumberFormat="1" applyFont="1" applyBorder="1" applyAlignment="1">
      <alignment horizontal="center" vertical="center"/>
    </xf>
    <xf numFmtId="180" fontId="4" fillId="0" borderId="9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81" fontId="0" fillId="0" borderId="6" xfId="0" applyNumberFormat="1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81" fontId="0" fillId="0" borderId="5" xfId="0" applyNumberFormat="1" applyBorder="1"/>
    <xf numFmtId="181" fontId="0" fillId="0" borderId="8" xfId="0" applyNumberFormat="1" applyBorder="1"/>
    <xf numFmtId="0" fontId="4" fillId="0" borderId="0" xfId="0" applyFont="1"/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好 2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_宜昌污水fx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百分比 3" xfId="56"/>
    <cellStyle name="常规 2" xfId="57"/>
    <cellStyle name="常规 3" xfId="58"/>
    <cellStyle name="常规 4" xfId="59"/>
    <cellStyle name="常规 4 2" xfId="60"/>
    <cellStyle name="常规 5" xfId="61"/>
    <cellStyle name="常规_修改可研" xfId="62"/>
    <cellStyle name="样式 1" xfId="63"/>
    <cellStyle name="样式 1 2" xfId="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3</xdr:row>
      <xdr:rowOff>95250</xdr:rowOff>
    </xdr:from>
    <xdr:to>
      <xdr:col>3</xdr:col>
      <xdr:colOff>0</xdr:colOff>
      <xdr:row>3</xdr:row>
      <xdr:rowOff>95250</xdr:rowOff>
    </xdr:to>
    <xdr:sp>
      <xdr:nvSpPr>
        <xdr:cNvPr id="151736" name="Line 10"/>
        <xdr:cNvSpPr>
          <a:spLocks noChangeShapeType="1"/>
        </xdr:cNvSpPr>
      </xdr:nvSpPr>
      <xdr:spPr>
        <a:xfrm>
          <a:off x="24193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1737" name="Line 3"/>
        <xdr:cNvSpPr>
          <a:spLocks noChangeShapeType="1"/>
        </xdr:cNvSpPr>
      </xdr:nvSpPr>
      <xdr:spPr>
        <a:xfrm>
          <a:off x="40576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38" name="Line 7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39" name="Line 8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40" name="Line 9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1741" name="Line 3"/>
        <xdr:cNvSpPr>
          <a:spLocks noChangeShapeType="1"/>
        </xdr:cNvSpPr>
      </xdr:nvSpPr>
      <xdr:spPr>
        <a:xfrm>
          <a:off x="40576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42" name="Line 7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43" name="Line 8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44" name="Line 9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1745" name="Line 3"/>
        <xdr:cNvSpPr>
          <a:spLocks noChangeShapeType="1"/>
        </xdr:cNvSpPr>
      </xdr:nvSpPr>
      <xdr:spPr>
        <a:xfrm>
          <a:off x="32385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46" name="Line 7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47" name="Line 8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48" name="Line 9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1749" name="Line 3"/>
        <xdr:cNvSpPr>
          <a:spLocks noChangeShapeType="1"/>
        </xdr:cNvSpPr>
      </xdr:nvSpPr>
      <xdr:spPr>
        <a:xfrm>
          <a:off x="32385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50" name="Line 7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51" name="Line 8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52" name="Line 9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</xdr:row>
      <xdr:rowOff>95250</xdr:rowOff>
    </xdr:from>
    <xdr:to>
      <xdr:col>3</xdr:col>
      <xdr:colOff>0</xdr:colOff>
      <xdr:row>3</xdr:row>
      <xdr:rowOff>95250</xdr:rowOff>
    </xdr:to>
    <xdr:sp>
      <xdr:nvSpPr>
        <xdr:cNvPr id="151753" name="Line 10"/>
        <xdr:cNvSpPr>
          <a:spLocks noChangeShapeType="1"/>
        </xdr:cNvSpPr>
      </xdr:nvSpPr>
      <xdr:spPr>
        <a:xfrm>
          <a:off x="24193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1754" name="Line 3"/>
        <xdr:cNvSpPr>
          <a:spLocks noChangeShapeType="1"/>
        </xdr:cNvSpPr>
      </xdr:nvSpPr>
      <xdr:spPr>
        <a:xfrm>
          <a:off x="40576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55" name="Line 7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56" name="Line 8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57" name="Line 9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1758" name="Line 3"/>
        <xdr:cNvSpPr>
          <a:spLocks noChangeShapeType="1"/>
        </xdr:cNvSpPr>
      </xdr:nvSpPr>
      <xdr:spPr>
        <a:xfrm>
          <a:off x="40576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59" name="Line 7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60" name="Line 8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61" name="Line 9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1762" name="Line 3"/>
        <xdr:cNvSpPr>
          <a:spLocks noChangeShapeType="1"/>
        </xdr:cNvSpPr>
      </xdr:nvSpPr>
      <xdr:spPr>
        <a:xfrm>
          <a:off x="32385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63" name="Line 7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64" name="Line 8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65" name="Line 9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1766" name="Line 3"/>
        <xdr:cNvSpPr>
          <a:spLocks noChangeShapeType="1"/>
        </xdr:cNvSpPr>
      </xdr:nvSpPr>
      <xdr:spPr>
        <a:xfrm>
          <a:off x="32385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67" name="Line 7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68" name="Line 8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69" name="Line 9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I21"/>
  <sheetViews>
    <sheetView showZeros="0" zoomScale="75" zoomScaleNormal="75" workbookViewId="0">
      <selection activeCell="B6" sqref="B6"/>
    </sheetView>
  </sheetViews>
  <sheetFormatPr defaultColWidth="8.75" defaultRowHeight="15.6"/>
  <cols>
    <col min="1" max="1" width="15.625" customWidth="1"/>
    <col min="2" max="2" width="17.25" customWidth="1"/>
    <col min="3" max="3" width="12.75" customWidth="1"/>
    <col min="4" max="4" width="12.625" customWidth="1"/>
    <col min="5" max="5" width="10.875" customWidth="1"/>
    <col min="6" max="6" width="13.125" customWidth="1"/>
    <col min="7" max="7" width="10.375" customWidth="1"/>
    <col min="8" max="8" width="13" customWidth="1"/>
    <col min="9" max="9" width="11.5" customWidth="1"/>
  </cols>
  <sheetData>
    <row r="1" ht="20.1" customHeight="1" spans="1:9">
      <c r="A1" s="90" t="e">
        <f>#REF!</f>
        <v>#REF!</v>
      </c>
      <c r="B1" s="90"/>
      <c r="C1" s="90"/>
      <c r="D1" s="90"/>
      <c r="E1" s="90"/>
      <c r="F1" s="90"/>
      <c r="G1" s="90"/>
      <c r="H1" s="90"/>
      <c r="I1" s="90"/>
    </row>
    <row r="2" ht="20.1" customHeight="1" spans="1:9">
      <c r="A2" t="e">
        <f>#REF!</f>
        <v>#REF!</v>
      </c>
      <c r="G2" t="s">
        <v>0</v>
      </c>
      <c r="I2" s="100" t="s">
        <v>1</v>
      </c>
    </row>
    <row r="3" ht="20.1" customHeight="1" spans="1:9">
      <c r="A3" s="91" t="s">
        <v>2</v>
      </c>
      <c r="B3" s="92" t="s">
        <v>3</v>
      </c>
      <c r="C3" s="92" t="s">
        <v>4</v>
      </c>
      <c r="D3" s="92" t="s">
        <v>5</v>
      </c>
      <c r="E3" s="91" t="s">
        <v>6</v>
      </c>
      <c r="F3" s="91" t="s">
        <v>7</v>
      </c>
      <c r="G3" s="91" t="s">
        <v>8</v>
      </c>
      <c r="H3" s="92" t="s">
        <v>9</v>
      </c>
      <c r="I3" s="91" t="s">
        <v>10</v>
      </c>
    </row>
    <row r="4" ht="20.1" customHeight="1" spans="1:9">
      <c r="A4" s="91"/>
      <c r="B4" s="92"/>
      <c r="C4" s="92"/>
      <c r="D4" s="92"/>
      <c r="E4" s="91"/>
      <c r="F4" s="91"/>
      <c r="G4" s="91"/>
      <c r="H4" s="92"/>
      <c r="I4" s="91"/>
    </row>
    <row r="5" ht="20.1" customHeight="1" spans="1:9">
      <c r="A5" s="91" t="s">
        <v>11</v>
      </c>
      <c r="B5" s="93"/>
      <c r="C5" s="94"/>
      <c r="D5" s="94"/>
      <c r="E5" s="94"/>
      <c r="F5" s="94"/>
      <c r="G5" s="95"/>
      <c r="H5" s="94"/>
      <c r="I5" s="95"/>
    </row>
    <row r="6" ht="20.1" customHeight="1" spans="1:9">
      <c r="A6" s="91" t="e">
        <f>估算表!#REF!</f>
        <v>#REF!</v>
      </c>
      <c r="B6" s="93" t="e">
        <f>估算表!#REF!/10000</f>
        <v>#REF!</v>
      </c>
      <c r="C6" s="96"/>
      <c r="D6" s="96"/>
      <c r="E6" s="96"/>
      <c r="F6" s="96"/>
      <c r="G6" s="97"/>
      <c r="H6" s="96"/>
      <c r="I6" s="97"/>
    </row>
    <row r="7" ht="20.1" customHeight="1" spans="1:9">
      <c r="A7" s="91" t="s">
        <v>12</v>
      </c>
      <c r="B7" s="93"/>
      <c r="C7" s="96"/>
      <c r="D7" s="96"/>
      <c r="E7" s="96"/>
      <c r="F7" s="96"/>
      <c r="G7" s="97"/>
      <c r="H7" s="96"/>
      <c r="I7" s="97"/>
    </row>
    <row r="8" ht="20.1" customHeight="1" spans="1:9">
      <c r="A8" s="91" t="s">
        <v>13</v>
      </c>
      <c r="B8" s="93"/>
      <c r="C8" s="96"/>
      <c r="D8" s="96"/>
      <c r="E8" s="96"/>
      <c r="F8" s="96"/>
      <c r="G8" s="97"/>
      <c r="H8" s="96"/>
      <c r="I8" s="97"/>
    </row>
    <row r="9" ht="20.1" customHeight="1" spans="1:9">
      <c r="A9" s="91" t="s">
        <v>14</v>
      </c>
      <c r="B9" s="93"/>
      <c r="C9" s="96"/>
      <c r="D9" s="96"/>
      <c r="E9" s="96"/>
      <c r="F9" s="96"/>
      <c r="G9" s="97"/>
      <c r="H9" s="96"/>
      <c r="I9" s="97"/>
    </row>
    <row r="10" ht="20.1" customHeight="1" spans="1:9">
      <c r="A10" s="91" t="s">
        <v>15</v>
      </c>
      <c r="B10" s="93"/>
      <c r="C10" s="96"/>
      <c r="D10" s="96"/>
      <c r="E10" s="96"/>
      <c r="F10" s="96"/>
      <c r="G10" s="97"/>
      <c r="H10" s="96"/>
      <c r="I10" s="97"/>
    </row>
    <row r="11" ht="20.1" customHeight="1" spans="1:9">
      <c r="A11" s="91" t="s">
        <v>16</v>
      </c>
      <c r="B11" s="93"/>
      <c r="C11" s="96"/>
      <c r="D11" s="96"/>
      <c r="E11" s="96"/>
      <c r="F11" s="96"/>
      <c r="G11" s="97"/>
      <c r="H11" s="96"/>
      <c r="I11" s="97"/>
    </row>
    <row r="12" ht="20.1" customHeight="1" spans="1:9">
      <c r="A12" s="91" t="s">
        <v>17</v>
      </c>
      <c r="B12" s="93"/>
      <c r="C12" s="96"/>
      <c r="D12" s="96"/>
      <c r="E12" s="96"/>
      <c r="F12" s="96"/>
      <c r="G12" s="97"/>
      <c r="H12" s="96"/>
      <c r="I12" s="97"/>
    </row>
    <row r="13" ht="20.1" customHeight="1" spans="1:9">
      <c r="A13" s="91" t="s">
        <v>18</v>
      </c>
      <c r="B13" s="93"/>
      <c r="C13" s="96"/>
      <c r="D13" s="96"/>
      <c r="E13" s="96"/>
      <c r="F13" s="96"/>
      <c r="G13" s="97"/>
      <c r="H13" s="96"/>
      <c r="I13" s="97"/>
    </row>
    <row r="14" ht="20.1" customHeight="1" spans="1:9">
      <c r="A14" s="91" t="s">
        <v>19</v>
      </c>
      <c r="B14" s="93"/>
      <c r="C14" s="96"/>
      <c r="D14" s="96"/>
      <c r="E14" s="96"/>
      <c r="F14" s="96"/>
      <c r="G14" s="97"/>
      <c r="H14" s="96"/>
      <c r="I14" s="97"/>
    </row>
    <row r="15" ht="20.1" customHeight="1" spans="1:9">
      <c r="A15" s="91"/>
      <c r="B15" s="93"/>
      <c r="C15" s="96"/>
      <c r="D15" s="96"/>
      <c r="E15" s="96"/>
      <c r="F15" s="96"/>
      <c r="G15" s="97"/>
      <c r="H15" s="96"/>
      <c r="I15" s="97"/>
    </row>
    <row r="16" ht="20.1" customHeight="1" spans="1:9">
      <c r="A16" s="91"/>
      <c r="B16" s="93"/>
      <c r="C16" s="96"/>
      <c r="D16" s="96"/>
      <c r="E16" s="96"/>
      <c r="F16" s="96"/>
      <c r="G16" s="97"/>
      <c r="H16" s="96"/>
      <c r="I16" s="97"/>
    </row>
    <row r="17" ht="20.1" customHeight="1" spans="1:9">
      <c r="A17" s="91"/>
      <c r="B17" s="93"/>
      <c r="C17" s="96"/>
      <c r="D17" s="96"/>
      <c r="E17" s="96"/>
      <c r="F17" s="96"/>
      <c r="G17" s="97"/>
      <c r="H17" s="96"/>
      <c r="I17" s="97"/>
    </row>
    <row r="18" ht="20.1" customHeight="1" spans="1:9">
      <c r="A18" s="91"/>
      <c r="B18" s="93"/>
      <c r="C18" s="96"/>
      <c r="D18" s="96"/>
      <c r="E18" s="96"/>
      <c r="F18" s="96"/>
      <c r="G18" s="97"/>
      <c r="H18" s="96"/>
      <c r="I18" s="97"/>
    </row>
    <row r="19" ht="20.1" customHeight="1" spans="1:9">
      <c r="A19" s="91" t="s">
        <v>20</v>
      </c>
      <c r="B19" s="93" t="e">
        <f>SUM(B5:B18)</f>
        <v>#REF!</v>
      </c>
      <c r="C19" s="98">
        <f>估算表!H14/10000</f>
        <v>0.008</v>
      </c>
      <c r="D19" s="98" t="e">
        <f>B19+C19</f>
        <v>#REF!</v>
      </c>
      <c r="E19" s="98">
        <f>估算表!H16/10000</f>
        <v>0.005</v>
      </c>
      <c r="F19" s="98">
        <f>估算表!H19/10000</f>
        <v>0.071</v>
      </c>
      <c r="G19" s="99">
        <f>估算表!H20/10000</f>
        <v>0</v>
      </c>
      <c r="H19" s="98">
        <f>估算表!H21/10000</f>
        <v>0</v>
      </c>
      <c r="I19" s="99" t="e">
        <f>D19+E19+G19+H19</f>
        <v>#REF!</v>
      </c>
    </row>
    <row r="21" spans="1:7">
      <c r="A21" t="e">
        <f>#REF!</f>
        <v>#REF!</v>
      </c>
      <c r="G21" t="e">
        <f>#REF!</f>
        <v>#REF!</v>
      </c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94" right="0.75" top="0.98" bottom="0.98" header="0.51" footer="0.5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92D050"/>
    <pageSetUpPr fitToPage="1"/>
  </sheetPr>
  <dimension ref="A1:O36"/>
  <sheetViews>
    <sheetView showZeros="0" tabSelected="1" zoomScale="90" zoomScaleNormal="90" zoomScaleSheetLayoutView="75" workbookViewId="0">
      <pane ySplit="4" topLeftCell="A5" activePane="bottomLeft" state="frozen"/>
      <selection/>
      <selection pane="bottomLeft" activeCell="K18" sqref="K18"/>
    </sheetView>
  </sheetViews>
  <sheetFormatPr defaultColWidth="7.625" defaultRowHeight="15.6"/>
  <cols>
    <col min="1" max="1" width="7.125" style="34" hidden="1" customWidth="1"/>
    <col min="2" max="2" width="7.625" style="34" customWidth="1"/>
    <col min="3" max="3" width="28.625" style="35" customWidth="1"/>
    <col min="4" max="4" width="12.125" style="36" customWidth="1"/>
    <col min="5" max="5" width="10.625" style="36" customWidth="1"/>
    <col min="6" max="6" width="10.875" style="36" customWidth="1"/>
    <col min="7" max="7" width="10.25" style="36" customWidth="1"/>
    <col min="8" max="8" width="13.25" style="36" customWidth="1"/>
    <col min="9" max="9" width="7.625" style="30" customWidth="1"/>
    <col min="10" max="10" width="12" style="37" customWidth="1"/>
    <col min="11" max="11" width="14" style="37" customWidth="1"/>
    <col min="12" max="12" width="9.5" style="30" customWidth="1"/>
    <col min="13" max="13" width="17.625" style="36" customWidth="1"/>
    <col min="14" max="14" width="7.625" style="35"/>
    <col min="15" max="15" width="11" style="35" customWidth="1"/>
    <col min="16" max="16384" width="7.625" style="35"/>
  </cols>
  <sheetData>
    <row r="1" ht="40" customHeight="1" spans="1:13">
      <c r="A1" s="38" t="s">
        <v>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ht="28" customHeight="1" spans="1:13">
      <c r="A2" s="40"/>
      <c r="B2" s="41" t="s">
        <v>22</v>
      </c>
      <c r="C2" s="41"/>
      <c r="D2" s="41"/>
      <c r="E2" s="41"/>
      <c r="F2" s="41"/>
      <c r="G2" s="41"/>
      <c r="H2" s="41"/>
      <c r="I2" s="67"/>
      <c r="J2" s="68"/>
      <c r="M2" s="69" t="s">
        <v>23</v>
      </c>
    </row>
    <row r="3" ht="28" customHeight="1" spans="1:13">
      <c r="A3" s="42" t="s">
        <v>24</v>
      </c>
      <c r="B3" s="42" t="s">
        <v>25</v>
      </c>
      <c r="C3" s="43" t="s">
        <v>26</v>
      </c>
      <c r="D3" s="44" t="s">
        <v>27</v>
      </c>
      <c r="E3" s="45"/>
      <c r="F3" s="45"/>
      <c r="G3" s="45"/>
      <c r="H3" s="46"/>
      <c r="I3" s="70" t="s">
        <v>28</v>
      </c>
      <c r="J3" s="71"/>
      <c r="K3" s="72"/>
      <c r="L3" s="73" t="s">
        <v>29</v>
      </c>
      <c r="M3" s="74" t="s">
        <v>30</v>
      </c>
    </row>
    <row r="4" s="30" customFormat="1" ht="45.75" customHeight="1" spans="1:13">
      <c r="A4" s="42"/>
      <c r="B4" s="42"/>
      <c r="C4" s="43"/>
      <c r="D4" s="47" t="s">
        <v>31</v>
      </c>
      <c r="E4" s="47" t="s">
        <v>32</v>
      </c>
      <c r="F4" s="48" t="s">
        <v>33</v>
      </c>
      <c r="G4" s="47" t="s">
        <v>34</v>
      </c>
      <c r="H4" s="47" t="s">
        <v>35</v>
      </c>
      <c r="I4" s="75" t="s">
        <v>36</v>
      </c>
      <c r="J4" s="76" t="s">
        <v>37</v>
      </c>
      <c r="K4" s="76" t="s">
        <v>38</v>
      </c>
      <c r="L4" s="73"/>
      <c r="M4" s="77"/>
    </row>
    <row r="5" s="31" customFormat="1" ht="28" customHeight="1" spans="1:15">
      <c r="A5" s="49"/>
      <c r="B5" s="49">
        <v>1</v>
      </c>
      <c r="C5" s="50" t="s">
        <v>39</v>
      </c>
      <c r="D5" s="51">
        <v>573.32</v>
      </c>
      <c r="E5" s="51">
        <v>0</v>
      </c>
      <c r="F5" s="51">
        <v>0</v>
      </c>
      <c r="G5" s="51"/>
      <c r="H5" s="51">
        <v>573.32</v>
      </c>
      <c r="I5" s="78" t="s">
        <v>40</v>
      </c>
      <c r="J5" s="79">
        <v>752</v>
      </c>
      <c r="K5" s="80">
        <v>7624</v>
      </c>
      <c r="L5" s="81">
        <v>0.8114</v>
      </c>
      <c r="M5" s="51"/>
      <c r="N5" s="82"/>
      <c r="O5" s="83"/>
    </row>
    <row r="6" s="32" customFormat="1" ht="28" customHeight="1" spans="1:15">
      <c r="A6" s="52">
        <v>1</v>
      </c>
      <c r="B6" s="42" t="s">
        <v>41</v>
      </c>
      <c r="C6" s="53" t="s">
        <v>42</v>
      </c>
      <c r="D6" s="47">
        <v>57.18</v>
      </c>
      <c r="E6" s="47"/>
      <c r="F6" s="47"/>
      <c r="G6" s="47"/>
      <c r="H6" s="47">
        <v>57.18</v>
      </c>
      <c r="I6" s="43" t="s">
        <v>40</v>
      </c>
      <c r="J6" s="43">
        <v>98</v>
      </c>
      <c r="K6" s="47">
        <v>5834.69</v>
      </c>
      <c r="L6" s="84"/>
      <c r="M6" s="47"/>
      <c r="N6" s="85"/>
      <c r="O6" s="86"/>
    </row>
    <row r="7" s="32" customFormat="1" ht="28" customHeight="1" spans="1:15">
      <c r="A7" s="52">
        <v>2</v>
      </c>
      <c r="B7" s="42" t="s">
        <v>43</v>
      </c>
      <c r="C7" s="53" t="s">
        <v>44</v>
      </c>
      <c r="D7" s="47">
        <v>103.12</v>
      </c>
      <c r="E7" s="47"/>
      <c r="F7" s="47"/>
      <c r="G7" s="47"/>
      <c r="H7" s="47">
        <v>103.12</v>
      </c>
      <c r="I7" s="43" t="s">
        <v>40</v>
      </c>
      <c r="J7" s="43">
        <v>113</v>
      </c>
      <c r="K7" s="47">
        <v>9125.66</v>
      </c>
      <c r="L7" s="84"/>
      <c r="M7" s="47"/>
      <c r="N7" s="85"/>
      <c r="O7" s="86"/>
    </row>
    <row r="8" s="32" customFormat="1" ht="28" customHeight="1" spans="1:15">
      <c r="A8" s="52">
        <v>3</v>
      </c>
      <c r="B8" s="42" t="s">
        <v>45</v>
      </c>
      <c r="C8" s="53" t="s">
        <v>46</v>
      </c>
      <c r="D8" s="47">
        <v>23.98</v>
      </c>
      <c r="E8" s="47"/>
      <c r="F8" s="47"/>
      <c r="G8" s="47"/>
      <c r="H8" s="47">
        <v>23.98</v>
      </c>
      <c r="I8" s="43" t="s">
        <v>40</v>
      </c>
      <c r="J8" s="43">
        <v>22</v>
      </c>
      <c r="K8" s="47">
        <v>10900</v>
      </c>
      <c r="L8" s="84"/>
      <c r="M8" s="47"/>
      <c r="N8" s="85"/>
      <c r="O8" s="86"/>
    </row>
    <row r="9" s="32" customFormat="1" ht="28" customHeight="1" spans="1:15">
      <c r="A9" s="52">
        <v>4</v>
      </c>
      <c r="B9" s="42" t="s">
        <v>47</v>
      </c>
      <c r="C9" s="53" t="s">
        <v>48</v>
      </c>
      <c r="D9" s="47">
        <v>160.79</v>
      </c>
      <c r="E9" s="47"/>
      <c r="F9" s="47"/>
      <c r="G9" s="47"/>
      <c r="H9" s="47">
        <v>160.79</v>
      </c>
      <c r="I9" s="43" t="s">
        <v>40</v>
      </c>
      <c r="J9" s="43">
        <v>204</v>
      </c>
      <c r="K9" s="47">
        <v>7881.86</v>
      </c>
      <c r="L9" s="84"/>
      <c r="M9" s="47"/>
      <c r="N9" s="85"/>
      <c r="O9" s="86"/>
    </row>
    <row r="10" s="32" customFormat="1" ht="28" customHeight="1" spans="1:15">
      <c r="A10" s="52">
        <v>5</v>
      </c>
      <c r="B10" s="42" t="s">
        <v>49</v>
      </c>
      <c r="C10" s="53" t="s">
        <v>50</v>
      </c>
      <c r="D10" s="47">
        <v>133.48</v>
      </c>
      <c r="E10" s="47"/>
      <c r="F10" s="47"/>
      <c r="G10" s="47"/>
      <c r="H10" s="47">
        <v>133.48</v>
      </c>
      <c r="I10" s="43" t="s">
        <v>40</v>
      </c>
      <c r="J10" s="43">
        <v>203</v>
      </c>
      <c r="K10" s="47">
        <v>6575.37</v>
      </c>
      <c r="L10" s="84"/>
      <c r="M10" s="47"/>
      <c r="N10" s="85"/>
      <c r="O10" s="86"/>
    </row>
    <row r="11" s="32" customFormat="1" ht="28" customHeight="1" spans="1:15">
      <c r="A11" s="52">
        <v>6</v>
      </c>
      <c r="B11" s="42" t="s">
        <v>51</v>
      </c>
      <c r="C11" s="53" t="s">
        <v>52</v>
      </c>
      <c r="D11" s="47">
        <v>67.24</v>
      </c>
      <c r="E11" s="47"/>
      <c r="F11" s="47"/>
      <c r="G11" s="47"/>
      <c r="H11" s="47">
        <v>67.24</v>
      </c>
      <c r="I11" s="43" t="s">
        <v>40</v>
      </c>
      <c r="J11" s="43">
        <v>88</v>
      </c>
      <c r="K11" s="47">
        <v>7640.91</v>
      </c>
      <c r="L11" s="84"/>
      <c r="M11" s="47"/>
      <c r="N11" s="85"/>
      <c r="O11" s="86"/>
    </row>
    <row r="12" s="32" customFormat="1" ht="28" customHeight="1" spans="1:15">
      <c r="A12" s="52">
        <v>7</v>
      </c>
      <c r="B12" s="42" t="s">
        <v>53</v>
      </c>
      <c r="C12" s="53" t="s">
        <v>54</v>
      </c>
      <c r="D12" s="47">
        <v>27.53</v>
      </c>
      <c r="E12" s="47"/>
      <c r="F12" s="47"/>
      <c r="G12" s="47"/>
      <c r="H12" s="47">
        <v>27.53</v>
      </c>
      <c r="I12" s="43" t="s">
        <v>40</v>
      </c>
      <c r="J12" s="43">
        <v>24</v>
      </c>
      <c r="K12" s="47">
        <v>11470.83</v>
      </c>
      <c r="L12" s="84"/>
      <c r="M12" s="47"/>
      <c r="N12" s="85"/>
      <c r="O12" s="86"/>
    </row>
    <row r="13" s="32" customFormat="1" ht="28" customHeight="1" spans="1:15">
      <c r="A13" s="42"/>
      <c r="B13" s="42"/>
      <c r="C13" s="53"/>
      <c r="D13" s="47"/>
      <c r="E13" s="47"/>
      <c r="F13" s="47"/>
      <c r="G13" s="47"/>
      <c r="H13" s="47"/>
      <c r="I13" s="43"/>
      <c r="J13" s="43"/>
      <c r="K13" s="77"/>
      <c r="L13" s="84"/>
      <c r="M13" s="47"/>
      <c r="N13" s="35"/>
      <c r="O13" s="86"/>
    </row>
    <row r="14" ht="28" customHeight="1" spans="1:15">
      <c r="A14" s="54"/>
      <c r="B14" s="42">
        <v>2</v>
      </c>
      <c r="C14" s="55" t="s">
        <v>55</v>
      </c>
      <c r="D14" s="47"/>
      <c r="E14" s="47"/>
      <c r="F14" s="47"/>
      <c r="G14" s="47">
        <v>80.89</v>
      </c>
      <c r="H14" s="47">
        <v>80.89</v>
      </c>
      <c r="I14" s="43" t="s">
        <v>40</v>
      </c>
      <c r="J14" s="76">
        <v>752</v>
      </c>
      <c r="K14" s="87">
        <v>1076</v>
      </c>
      <c r="L14" s="84">
        <v>0.1145</v>
      </c>
      <c r="M14" s="47"/>
      <c r="O14" s="86"/>
    </row>
    <row r="15" ht="28" customHeight="1" spans="1:15">
      <c r="A15" s="56"/>
      <c r="B15" s="42"/>
      <c r="C15" s="57" t="s">
        <v>56</v>
      </c>
      <c r="D15" s="47"/>
      <c r="E15" s="47"/>
      <c r="F15" s="47"/>
      <c r="G15" s="47"/>
      <c r="H15" s="47">
        <v>654.21</v>
      </c>
      <c r="I15" s="43" t="s">
        <v>40</v>
      </c>
      <c r="J15" s="76">
        <v>752</v>
      </c>
      <c r="K15" s="87">
        <v>8700</v>
      </c>
      <c r="L15" s="84">
        <v>0.9259</v>
      </c>
      <c r="M15" s="47"/>
      <c r="O15" s="86"/>
    </row>
    <row r="16" ht="28" customHeight="1" spans="1:15">
      <c r="A16" s="42"/>
      <c r="B16" s="42">
        <v>3</v>
      </c>
      <c r="C16" s="55" t="s">
        <v>57</v>
      </c>
      <c r="D16" s="47"/>
      <c r="E16" s="47"/>
      <c r="F16" s="47"/>
      <c r="G16" s="47"/>
      <c r="H16" s="47">
        <v>52.34</v>
      </c>
      <c r="I16" s="43" t="s">
        <v>40</v>
      </c>
      <c r="J16" s="76">
        <v>752</v>
      </c>
      <c r="K16" s="87">
        <v>696</v>
      </c>
      <c r="L16" s="84">
        <v>0.0741</v>
      </c>
      <c r="M16" s="47"/>
      <c r="O16" s="86"/>
    </row>
    <row r="17" ht="28" customHeight="1" spans="1:15">
      <c r="A17" s="42"/>
      <c r="B17" s="42">
        <v>3.1</v>
      </c>
      <c r="C17" s="53" t="s">
        <v>58</v>
      </c>
      <c r="D17" s="47"/>
      <c r="E17" s="47"/>
      <c r="F17" s="47"/>
      <c r="G17" s="47"/>
      <c r="H17" s="47">
        <v>52.34</v>
      </c>
      <c r="I17" s="43" t="s">
        <v>40</v>
      </c>
      <c r="J17" s="76">
        <v>752</v>
      </c>
      <c r="K17" s="87">
        <v>696</v>
      </c>
      <c r="L17" s="84">
        <v>0.0741</v>
      </c>
      <c r="M17" s="47" t="s">
        <v>59</v>
      </c>
      <c r="O17" s="86"/>
    </row>
    <row r="18" ht="28" customHeight="1" spans="1:15">
      <c r="A18" s="42"/>
      <c r="B18" s="42">
        <v>3.2</v>
      </c>
      <c r="C18" s="53" t="s">
        <v>60</v>
      </c>
      <c r="D18" s="47"/>
      <c r="E18" s="47"/>
      <c r="F18" s="47"/>
      <c r="G18" s="47"/>
      <c r="H18" s="47"/>
      <c r="I18" s="43"/>
      <c r="J18" s="76"/>
      <c r="K18" s="87"/>
      <c r="L18" s="84">
        <v>0</v>
      </c>
      <c r="M18" s="47"/>
      <c r="N18" s="33"/>
      <c r="O18" s="86"/>
    </row>
    <row r="19" s="33" customFormat="1" ht="28" customHeight="1" spans="1:15">
      <c r="A19" s="49"/>
      <c r="B19" s="49"/>
      <c r="C19" s="50" t="s">
        <v>61</v>
      </c>
      <c r="D19" s="51" t="s">
        <v>62</v>
      </c>
      <c r="E19" s="51" t="s">
        <v>62</v>
      </c>
      <c r="F19" s="51" t="s">
        <v>62</v>
      </c>
      <c r="G19" s="51" t="s">
        <v>62</v>
      </c>
      <c r="H19" s="51">
        <v>706.55</v>
      </c>
      <c r="I19" s="78" t="s">
        <v>40</v>
      </c>
      <c r="J19" s="79">
        <v>752</v>
      </c>
      <c r="K19" s="80">
        <v>9396</v>
      </c>
      <c r="L19" s="81">
        <v>1</v>
      </c>
      <c r="M19" s="51"/>
      <c r="N19" s="35"/>
      <c r="O19" s="86"/>
    </row>
    <row r="20" ht="28" customHeight="1" spans="1:15">
      <c r="A20" s="42"/>
      <c r="B20" s="42">
        <v>4</v>
      </c>
      <c r="C20" s="55" t="s">
        <v>63</v>
      </c>
      <c r="D20" s="47"/>
      <c r="E20" s="47"/>
      <c r="F20" s="47"/>
      <c r="G20" s="47"/>
      <c r="H20" s="47">
        <v>0</v>
      </c>
      <c r="I20" s="43" t="s">
        <v>40</v>
      </c>
      <c r="J20" s="76">
        <v>752</v>
      </c>
      <c r="K20" s="87">
        <v>0</v>
      </c>
      <c r="L20" s="84">
        <v>0</v>
      </c>
      <c r="M20" s="47"/>
      <c r="O20" s="86"/>
    </row>
    <row r="21" ht="28" customHeight="1" spans="1:15">
      <c r="A21" s="42"/>
      <c r="B21" s="42">
        <v>5</v>
      </c>
      <c r="C21" s="55" t="s">
        <v>64</v>
      </c>
      <c r="D21" s="47"/>
      <c r="E21" s="47"/>
      <c r="F21" s="47"/>
      <c r="G21" s="47"/>
      <c r="H21" s="47"/>
      <c r="I21" s="43"/>
      <c r="J21" s="76"/>
      <c r="K21" s="87"/>
      <c r="L21" s="84">
        <v>0</v>
      </c>
      <c r="M21" s="47"/>
      <c r="O21" s="86"/>
    </row>
    <row r="22" ht="28" customHeight="1" spans="1:15">
      <c r="A22" s="58"/>
      <c r="B22" s="59">
        <v>6</v>
      </c>
      <c r="C22" s="60" t="s">
        <v>65</v>
      </c>
      <c r="D22" s="47" t="s">
        <v>62</v>
      </c>
      <c r="E22" s="47" t="s">
        <v>62</v>
      </c>
      <c r="F22" s="47" t="s">
        <v>62</v>
      </c>
      <c r="G22" s="47" t="s">
        <v>62</v>
      </c>
      <c r="H22" s="47">
        <v>706.55</v>
      </c>
      <c r="I22" s="43" t="s">
        <v>40</v>
      </c>
      <c r="J22" s="76">
        <v>752</v>
      </c>
      <c r="K22" s="87">
        <v>9396</v>
      </c>
      <c r="L22" s="84">
        <v>1</v>
      </c>
      <c r="M22" s="47"/>
      <c r="O22" s="86"/>
    </row>
    <row r="23" ht="18" customHeight="1" spans="1:11">
      <c r="A23" s="61"/>
      <c r="B23" s="61"/>
      <c r="K23" s="88"/>
    </row>
    <row r="24" spans="6:8">
      <c r="F24" s="62"/>
      <c r="G24" s="62"/>
      <c r="H24" s="63"/>
    </row>
    <row r="25" spans="5:8">
      <c r="E25" s="62"/>
      <c r="H25" s="64"/>
    </row>
    <row r="28" spans="4:9">
      <c r="D28" s="62"/>
      <c r="E28" s="62"/>
      <c r="F28" s="62"/>
      <c r="G28" s="65"/>
      <c r="H28" s="65"/>
      <c r="I28" s="89"/>
    </row>
    <row r="29" spans="5:7">
      <c r="E29" s="30"/>
      <c r="F29" s="37"/>
      <c r="G29" s="37"/>
    </row>
    <row r="30" spans="5:7">
      <c r="E30" s="30"/>
      <c r="F30" s="37"/>
      <c r="G30" s="37"/>
    </row>
    <row r="31" spans="5:7">
      <c r="E31" s="30"/>
      <c r="F31" s="37"/>
      <c r="G31" s="37"/>
    </row>
    <row r="32" spans="5:7">
      <c r="E32" s="30"/>
      <c r="F32" s="37"/>
      <c r="G32" s="37"/>
    </row>
    <row r="33" spans="6:9">
      <c r="F33" s="37"/>
      <c r="G33" s="37"/>
      <c r="I33" s="36"/>
    </row>
    <row r="34" spans="5:7">
      <c r="E34" s="30"/>
      <c r="F34" s="37"/>
      <c r="G34" s="37"/>
    </row>
    <row r="35" spans="5:7">
      <c r="E35" s="30"/>
      <c r="F35" s="37"/>
      <c r="G35" s="37"/>
    </row>
    <row r="36" spans="3:3">
      <c r="C36" s="66"/>
    </row>
  </sheetData>
  <mergeCells count="10">
    <mergeCell ref="A1:M1"/>
    <mergeCell ref="B2:H2"/>
    <mergeCell ref="D3:H3"/>
    <mergeCell ref="I3:K3"/>
    <mergeCell ref="A23:B23"/>
    <mergeCell ref="A3:A4"/>
    <mergeCell ref="B3:B4"/>
    <mergeCell ref="C3:C4"/>
    <mergeCell ref="L3:L4"/>
    <mergeCell ref="M3:M4"/>
  </mergeCells>
  <printOptions horizontalCentered="1"/>
  <pageMargins left="0.75" right="0.75" top="0.67" bottom="0.51" header="0.51" footer="0.51"/>
  <pageSetup paperSize="9" scale="79" fitToHeight="0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J13"/>
  <sheetViews>
    <sheetView workbookViewId="0">
      <selection activeCell="G28" sqref="G28"/>
    </sheetView>
  </sheetViews>
  <sheetFormatPr defaultColWidth="9" defaultRowHeight="15.6"/>
  <cols>
    <col min="2" max="2" width="13.75" customWidth="1"/>
    <col min="4" max="6" width="10.75" customWidth="1"/>
    <col min="7" max="8" width="10.25" customWidth="1"/>
    <col min="9" max="9" width="10.75" customWidth="1"/>
    <col min="10" max="10" width="11.5" customWidth="1"/>
  </cols>
  <sheetData>
    <row r="1" ht="20.4" spans="1:9">
      <c r="A1" s="1" t="s">
        <v>66</v>
      </c>
      <c r="B1" s="1"/>
      <c r="C1" s="1"/>
      <c r="D1" s="1"/>
      <c r="E1" s="1"/>
      <c r="F1" s="1"/>
      <c r="G1" s="1"/>
      <c r="H1" s="1"/>
      <c r="I1" s="1"/>
    </row>
    <row r="2" spans="1:9">
      <c r="A2" s="2" t="e">
        <f>CONCATENATE("工程名称:",#REF!,#REF!,#REF!)</f>
        <v>#REF!</v>
      </c>
      <c r="B2" s="2"/>
      <c r="C2" s="2"/>
      <c r="D2" s="3"/>
      <c r="E2" s="3"/>
      <c r="F2" s="3"/>
      <c r="G2" s="3"/>
      <c r="H2" s="3"/>
      <c r="I2" s="24" t="s">
        <v>67</v>
      </c>
    </row>
    <row r="3" spans="1:9">
      <c r="A3" s="4" t="s">
        <v>68</v>
      </c>
      <c r="B3" s="5" t="s">
        <v>69</v>
      </c>
      <c r="C3" s="5" t="s">
        <v>70</v>
      </c>
      <c r="D3" s="6" t="s">
        <v>71</v>
      </c>
      <c r="E3" s="7"/>
      <c r="F3" s="7"/>
      <c r="G3" s="7"/>
      <c r="H3" s="7"/>
      <c r="I3" s="25"/>
    </row>
    <row r="4" spans="1:9">
      <c r="A4" s="8" t="s">
        <v>72</v>
      </c>
      <c r="B4" s="9"/>
      <c r="C4" s="10"/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26" t="s">
        <v>73</v>
      </c>
    </row>
    <row r="5" spans="1:9">
      <c r="A5" s="12" t="s">
        <v>74</v>
      </c>
      <c r="B5" s="13" t="s">
        <v>8</v>
      </c>
      <c r="C5" s="14"/>
      <c r="D5" s="15"/>
      <c r="E5" s="16"/>
      <c r="F5" s="17"/>
      <c r="G5" s="17"/>
      <c r="H5" s="17"/>
      <c r="I5" s="27"/>
    </row>
    <row r="6" spans="1:9">
      <c r="A6" s="12" t="s">
        <v>75</v>
      </c>
      <c r="B6" s="13" t="s">
        <v>76</v>
      </c>
      <c r="C6" s="14"/>
      <c r="D6" s="18" t="e">
        <f>IF(#REF!&gt;0,#REF!,IF(#REF!&gt;0,#REF!,IF(#REF!&gt;0,#REF!,IF(#REF!&gt;0,#REF!,#REF!))))</f>
        <v>#REF!</v>
      </c>
      <c r="E6" s="15" t="e">
        <f>+D10</f>
        <v>#REF!</v>
      </c>
      <c r="F6" s="15" t="e">
        <f>+E10</f>
        <v>#REF!</v>
      </c>
      <c r="G6" s="15" t="e">
        <f>+F10</f>
        <v>#REF!</v>
      </c>
      <c r="H6" s="15" t="e">
        <f>+G10</f>
        <v>#REF!</v>
      </c>
      <c r="I6" s="28"/>
    </row>
    <row r="7" spans="1:9">
      <c r="A7" s="12" t="s">
        <v>77</v>
      </c>
      <c r="B7" s="13" t="s">
        <v>78</v>
      </c>
      <c r="C7" s="19" t="e">
        <f>+#REF!</f>
        <v>#REF!</v>
      </c>
      <c r="D7" s="15"/>
      <c r="E7" s="15"/>
      <c r="F7" s="15"/>
      <c r="G7" s="15"/>
      <c r="H7" s="15"/>
      <c r="I7" s="28"/>
    </row>
    <row r="8" spans="1:10">
      <c r="A8" s="12" t="s">
        <v>79</v>
      </c>
      <c r="B8" s="13" t="s">
        <v>80</v>
      </c>
      <c r="C8" s="20"/>
      <c r="D8" s="21" t="e">
        <f>+D6*$C$7</f>
        <v>#REF!</v>
      </c>
      <c r="E8" s="21" t="e">
        <f>+E6*$C$7</f>
        <v>#REF!</v>
      </c>
      <c r="F8" s="21" t="e">
        <f>+F6*$C$7</f>
        <v>#REF!</v>
      </c>
      <c r="G8" s="21" t="e">
        <f>+G6*$C$7</f>
        <v>#REF!</v>
      </c>
      <c r="H8" s="21" t="e">
        <f>+H6*$C$7</f>
        <v>#REF!</v>
      </c>
      <c r="I8" s="28" t="e">
        <f>SUM(D8:H8)</f>
        <v>#REF!</v>
      </c>
      <c r="J8" s="29"/>
    </row>
    <row r="9" spans="1:10">
      <c r="A9" s="12" t="s">
        <v>81</v>
      </c>
      <c r="B9" s="13" t="s">
        <v>82</v>
      </c>
      <c r="C9" s="20"/>
      <c r="D9" s="22" t="e">
        <f>ROUND(((D6*($C$7*((1+$C$7)^(#REF!)))/(((1+$C$7)^(#REF!))-1))),0)</f>
        <v>#REF!</v>
      </c>
      <c r="E9" s="22" t="e">
        <f>+$D$9</f>
        <v>#REF!</v>
      </c>
      <c r="F9" s="22" t="e">
        <f>+$D$9</f>
        <v>#REF!</v>
      </c>
      <c r="G9" s="22" t="e">
        <f>+$D$9</f>
        <v>#REF!</v>
      </c>
      <c r="H9" s="22" t="e">
        <f>+D6+I8-D9-E9-F9-G9</f>
        <v>#REF!</v>
      </c>
      <c r="I9" s="28"/>
      <c r="J9" s="29"/>
    </row>
    <row r="10" spans="1:10">
      <c r="A10" s="12" t="s">
        <v>83</v>
      </c>
      <c r="B10" s="13" t="s">
        <v>84</v>
      </c>
      <c r="C10" s="14"/>
      <c r="D10" s="15" t="e">
        <f>+D6+D8-D9</f>
        <v>#REF!</v>
      </c>
      <c r="E10" s="15" t="e">
        <f>+E6+E8-E9</f>
        <v>#REF!</v>
      </c>
      <c r="F10" s="15" t="e">
        <f>+F6+F8-F9</f>
        <v>#REF!</v>
      </c>
      <c r="G10" s="15" t="e">
        <f>+G6+G8-G9</f>
        <v>#REF!</v>
      </c>
      <c r="H10" s="15" t="e">
        <f>((H6+H8-H9))</f>
        <v>#REF!</v>
      </c>
      <c r="I10" s="28"/>
      <c r="J10" s="23"/>
    </row>
    <row r="13" spans="8:8">
      <c r="H13" s="23"/>
    </row>
  </sheetData>
  <mergeCells count="4">
    <mergeCell ref="A1:I1"/>
    <mergeCell ref="D3:I3"/>
    <mergeCell ref="B3:B4"/>
    <mergeCell ref="C3:C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szsjy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总概算表</vt:lpstr>
      <vt:lpstr>估算表</vt:lpstr>
      <vt:lpstr>还本付息表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</dc:creator>
  <cp:lastModifiedBy>佟兒</cp:lastModifiedBy>
  <cp:revision>1</cp:revision>
  <dcterms:created xsi:type="dcterms:W3CDTF">2003-01-13T02:55:00Z</dcterms:created>
  <cp:lastPrinted>2024-09-19T03:39:00Z</cp:lastPrinted>
  <dcterms:modified xsi:type="dcterms:W3CDTF">2025-05-15T01:26:24Z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预算表">
    <vt:lpwstr>预算表</vt:lpwstr>
  </property>
  <property fmtid="{D5CDD505-2E9C-101B-9397-08002B2CF9AE}" pid="3" name="概算表">
    <vt:lpwstr>概算表</vt:lpwstr>
  </property>
  <property fmtid="{D5CDD505-2E9C-101B-9397-08002B2CF9AE}" pid="4" name="工程名称">
    <vt:lpwstr>八一路改造工程</vt:lpwstr>
  </property>
  <property fmtid="{D5CDD505-2E9C-101B-9397-08002B2CF9AE}" pid="5" name="KSOProductBuildVer">
    <vt:lpwstr>2052-11.8.2.11813</vt:lpwstr>
  </property>
  <property fmtid="{D5CDD505-2E9C-101B-9397-08002B2CF9AE}" pid="6" name="ICV">
    <vt:lpwstr>0196AD488CFA45F1933D130A6F69F4BE</vt:lpwstr>
  </property>
</Properties>
</file>