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40" tabRatio="870" firstSheet="1" activeTab="1"/>
  </bookViews>
  <sheets>
    <sheet name="总概算表" sheetId="4" state="hidden" r:id="rId1"/>
    <sheet name="估算表" sheetId="2" r:id="rId2"/>
    <sheet name="其他费用" sheetId="32" r:id="rId3"/>
    <sheet name="还本付息表" sheetId="33" state="hidden" r:id="rId4"/>
  </sheets>
  <definedNames>
    <definedName name="gcztz">估算表!#REF!</definedName>
    <definedName name="jstj">估算表!$H$30</definedName>
    <definedName name="jstz">估算表!$H$30</definedName>
    <definedName name="_xlnm.Print_Area" localSheetId="1">估算表!$A$1:$M$33</definedName>
    <definedName name="_xlnm.Print_Area" localSheetId="2">其他费用!$A$1:$G$57</definedName>
    <definedName name="_xlnm.Print_Titles" localSheetId="2">其他费用!$1:$4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name="给水" type="6" background="1" refreshedVersion="2" saveData="1">
    <textPr sourceFile="D:\Documents and Settings\Administrator\桌面\给水.docx" prompt="0">
      <textFields>
        <textField/>
      </textFields>
    </textPr>
  </connection>
</connections>
</file>

<file path=xl/sharedStrings.xml><?xml version="1.0" encoding="utf-8"?>
<sst xmlns="http://schemas.openxmlformats.org/spreadsheetml/2006/main" count="290" uniqueCount="192">
  <si>
    <t>单位：万元</t>
  </si>
  <si>
    <r>
      <rPr>
        <sz val="12"/>
        <rFont val="Times New Roman"/>
        <charset val="134"/>
      </rPr>
      <t>01</t>
    </r>
    <r>
      <rPr>
        <sz val="12"/>
        <rFont val="宋体"/>
        <charset val="134"/>
      </rPr>
      <t>表</t>
    </r>
  </si>
  <si>
    <t>项目名称</t>
  </si>
  <si>
    <t>第一：建筑安装工程费及设备购置费</t>
  </si>
  <si>
    <t>第二、工程建设其他费用</t>
  </si>
  <si>
    <t>第一、第二部分费用合计</t>
  </si>
  <si>
    <t>基本预备费</t>
  </si>
  <si>
    <t>工程静态投资</t>
  </si>
  <si>
    <t>建设期利息</t>
  </si>
  <si>
    <t>铺底流动资金</t>
  </si>
  <si>
    <t>工程总投资</t>
  </si>
  <si>
    <t>道路工程</t>
  </si>
  <si>
    <t>立交工程</t>
  </si>
  <si>
    <t>排水工程</t>
  </si>
  <si>
    <t>给水工程</t>
  </si>
  <si>
    <t>绿化工程</t>
  </si>
  <si>
    <t>路灯工程</t>
  </si>
  <si>
    <t>电力工程</t>
  </si>
  <si>
    <t>电信工程</t>
  </si>
  <si>
    <t>煤气工程</t>
  </si>
  <si>
    <r>
      <rPr>
        <sz val="12"/>
        <rFont val="宋体"/>
        <charset val="134"/>
      </rPr>
      <t>小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计</t>
    </r>
  </si>
  <si>
    <t>2024年城中区老旧小区改造主体工程增补项目总投资概算表</t>
  </si>
  <si>
    <t>工程名称:2024年城中区老旧小区改造主体工程增补项目</t>
  </si>
  <si>
    <r>
      <rPr>
        <sz val="12"/>
        <color indexed="8"/>
        <rFont val="宋体"/>
        <charset val="134"/>
      </rPr>
      <t>表</t>
    </r>
    <r>
      <rPr>
        <sz val="12"/>
        <color indexed="8"/>
        <rFont val="Times New Roman"/>
        <charset val="134"/>
      </rPr>
      <t>-1</t>
    </r>
  </si>
  <si>
    <r>
      <rPr>
        <sz val="12"/>
        <rFont val="宋体"/>
        <charset val="134"/>
      </rPr>
      <t>目</t>
    </r>
  </si>
  <si>
    <r>
      <rPr>
        <sz val="12"/>
        <rFont val="宋体"/>
        <charset val="134"/>
      </rPr>
      <t>序号</t>
    </r>
  </si>
  <si>
    <r>
      <rPr>
        <sz val="12"/>
        <rFont val="宋体"/>
        <charset val="134"/>
      </rPr>
      <t>项目名称</t>
    </r>
  </si>
  <si>
    <t>概算价值(万元)</t>
  </si>
  <si>
    <r>
      <rPr>
        <sz val="12"/>
        <rFont val="宋体"/>
        <charset val="134"/>
      </rPr>
      <t>经济指标</t>
    </r>
  </si>
  <si>
    <r>
      <rPr>
        <sz val="12"/>
        <rFont val="宋体"/>
        <charset val="134"/>
      </rPr>
      <t>技术经济各项费用比重</t>
    </r>
  </si>
  <si>
    <r>
      <rPr>
        <sz val="12"/>
        <rFont val="宋体"/>
        <charset val="134"/>
      </rPr>
      <t>备</t>
    </r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注</t>
    </r>
  </si>
  <si>
    <r>
      <rPr>
        <sz val="12"/>
        <rFont val="宋体"/>
        <charset val="134"/>
      </rPr>
      <t>建筑工程</t>
    </r>
  </si>
  <si>
    <r>
      <rPr>
        <sz val="12"/>
        <rFont val="宋体"/>
        <charset val="134"/>
      </rPr>
      <t>安装工程</t>
    </r>
  </si>
  <si>
    <r>
      <rPr>
        <sz val="12"/>
        <rFont val="宋体"/>
        <charset val="134"/>
      </rPr>
      <t>设备及工器具购置费</t>
    </r>
  </si>
  <si>
    <r>
      <rPr>
        <sz val="12"/>
        <rFont val="宋体"/>
        <charset val="134"/>
      </rPr>
      <t>其它费用</t>
    </r>
  </si>
  <si>
    <r>
      <rPr>
        <sz val="12"/>
        <rFont val="宋体"/>
        <charset val="134"/>
      </rPr>
      <t>合计</t>
    </r>
  </si>
  <si>
    <r>
      <rPr>
        <sz val="12"/>
        <rFont val="宋体"/>
        <charset val="134"/>
      </rPr>
      <t>单位</t>
    </r>
  </si>
  <si>
    <r>
      <rPr>
        <sz val="12"/>
        <rFont val="宋体"/>
        <charset val="134"/>
      </rPr>
      <t>数量</t>
    </r>
  </si>
  <si>
    <r>
      <rPr>
        <sz val="12"/>
        <rFont val="宋体"/>
        <charset val="134"/>
      </rPr>
      <t>单价（元）</t>
    </r>
  </si>
  <si>
    <r>
      <rPr>
        <b/>
        <sz val="12"/>
        <rFont val="宋体"/>
        <charset val="134"/>
      </rPr>
      <t>第一部分：工程费用</t>
    </r>
  </si>
  <si>
    <t>户</t>
  </si>
  <si>
    <t>1.1</t>
  </si>
  <si>
    <r>
      <rPr>
        <sz val="12"/>
        <rFont val="宋体"/>
        <charset val="134"/>
      </rPr>
      <t>弯塘路小学宿合区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弯塘路</t>
    </r>
    <r>
      <rPr>
        <sz val="12"/>
        <rFont val="Times New Roman"/>
        <charset val="134"/>
      </rPr>
      <t>45</t>
    </r>
    <r>
      <rPr>
        <sz val="12"/>
        <rFont val="宋体"/>
        <charset val="134"/>
      </rPr>
      <t>号</t>
    </r>
    <r>
      <rPr>
        <sz val="12"/>
        <rFont val="Times New Roman"/>
        <charset val="134"/>
      </rPr>
      <t>)</t>
    </r>
  </si>
  <si>
    <t>1.2</t>
  </si>
  <si>
    <r>
      <rPr>
        <sz val="12"/>
        <rFont val="宋体"/>
        <charset val="134"/>
      </rPr>
      <t>柳荫二轻宿舍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柳荫路</t>
    </r>
    <r>
      <rPr>
        <sz val="12"/>
        <rFont val="Times New Roman"/>
        <charset val="134"/>
      </rPr>
      <t>74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76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106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110</t>
    </r>
    <r>
      <rPr>
        <sz val="12"/>
        <rFont val="宋体"/>
        <charset val="134"/>
      </rPr>
      <t>号</t>
    </r>
    <r>
      <rPr>
        <sz val="12"/>
        <rFont val="Times New Roman"/>
        <charset val="134"/>
      </rPr>
      <t>)</t>
    </r>
  </si>
  <si>
    <t>1.3</t>
  </si>
  <si>
    <r>
      <rPr>
        <sz val="12"/>
        <rFont val="宋体"/>
        <charset val="134"/>
      </rPr>
      <t>信息中心宿舍（雅儒路小高岭</t>
    </r>
    <r>
      <rPr>
        <sz val="12"/>
        <rFont val="Times New Roman"/>
        <charset val="134"/>
      </rPr>
      <t>13</t>
    </r>
    <r>
      <rPr>
        <sz val="12"/>
        <rFont val="宋体"/>
        <charset val="134"/>
      </rPr>
      <t>号）</t>
    </r>
  </si>
  <si>
    <t>1.4</t>
  </si>
  <si>
    <r>
      <rPr>
        <sz val="12"/>
        <rFont val="宋体"/>
        <charset val="134"/>
      </rPr>
      <t>中山东路</t>
    </r>
    <r>
      <rPr>
        <sz val="12"/>
        <rFont val="Times New Roman"/>
        <charset val="134"/>
      </rPr>
      <t>29</t>
    </r>
    <r>
      <rPr>
        <sz val="12"/>
        <rFont val="宋体"/>
        <charset val="134"/>
      </rPr>
      <t>号</t>
    </r>
  </si>
  <si>
    <t>1.5</t>
  </si>
  <si>
    <r>
      <rPr>
        <sz val="12"/>
        <rFont val="宋体"/>
        <charset val="134"/>
      </rPr>
      <t>峻岭厂生活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区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高新南路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号</t>
    </r>
    <r>
      <rPr>
        <sz val="12"/>
        <rFont val="Times New Roman"/>
        <charset val="134"/>
      </rPr>
      <t>)</t>
    </r>
  </si>
  <si>
    <t>1.6</t>
  </si>
  <si>
    <r>
      <rPr>
        <sz val="12"/>
        <rFont val="宋体"/>
        <charset val="134"/>
      </rPr>
      <t>峻岭厂生活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区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高新南路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号</t>
    </r>
    <r>
      <rPr>
        <sz val="12"/>
        <rFont val="Times New Roman"/>
        <charset val="134"/>
      </rPr>
      <t>)</t>
    </r>
  </si>
  <si>
    <t>1.7</t>
  </si>
  <si>
    <r>
      <rPr>
        <sz val="12"/>
        <rFont val="宋体"/>
        <charset val="134"/>
      </rPr>
      <t>区三建生活区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东环大道</t>
    </r>
    <r>
      <rPr>
        <sz val="12"/>
        <rFont val="Times New Roman"/>
        <charset val="134"/>
      </rPr>
      <t>141</t>
    </r>
    <r>
      <rPr>
        <sz val="12"/>
        <rFont val="宋体"/>
        <charset val="134"/>
      </rPr>
      <t>号</t>
    </r>
    <r>
      <rPr>
        <sz val="12"/>
        <rFont val="Times New Roman"/>
        <charset val="134"/>
      </rPr>
      <t>)</t>
    </r>
  </si>
  <si>
    <t>1.8</t>
  </si>
  <si>
    <r>
      <rPr>
        <sz val="12"/>
        <rFont val="宋体"/>
        <charset val="134"/>
      </rPr>
      <t>国安局宿舍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弯塘路东一巷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号</t>
    </r>
    <r>
      <rPr>
        <sz val="12"/>
        <rFont val="Times New Roman"/>
        <charset val="134"/>
      </rPr>
      <t>)</t>
    </r>
  </si>
  <si>
    <t>1.9</t>
  </si>
  <si>
    <r>
      <rPr>
        <sz val="12"/>
        <rFont val="宋体"/>
        <charset val="134"/>
      </rPr>
      <t>柳州饭店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友谊路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号</t>
    </r>
    <r>
      <rPr>
        <sz val="12"/>
        <rFont val="Times New Roman"/>
        <charset val="134"/>
      </rPr>
      <t>)</t>
    </r>
  </si>
  <si>
    <t>1.10</t>
  </si>
  <si>
    <r>
      <rPr>
        <sz val="12"/>
        <rFont val="宋体"/>
        <charset val="134"/>
      </rPr>
      <t>五公司宿舍区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友谊路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号</t>
    </r>
    <r>
      <rPr>
        <sz val="12"/>
        <rFont val="Times New Roman"/>
        <charset val="134"/>
      </rPr>
      <t>)</t>
    </r>
  </si>
  <si>
    <t>1.11</t>
  </si>
  <si>
    <r>
      <rPr>
        <sz val="12"/>
        <rFont val="宋体"/>
        <charset val="134"/>
      </rPr>
      <t>农行宿舍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潭中东路</t>
    </r>
    <r>
      <rPr>
        <sz val="12"/>
        <rFont val="Times New Roman"/>
        <charset val="134"/>
      </rPr>
      <t>27</t>
    </r>
    <r>
      <rPr>
        <sz val="12"/>
        <rFont val="宋体"/>
        <charset val="134"/>
      </rPr>
      <t>号</t>
    </r>
    <r>
      <rPr>
        <sz val="12"/>
        <rFont val="Times New Roman"/>
        <charset val="134"/>
      </rPr>
      <t>)</t>
    </r>
  </si>
  <si>
    <t>1.12</t>
  </si>
  <si>
    <r>
      <rPr>
        <sz val="12"/>
        <rFont val="宋体"/>
        <charset val="134"/>
      </rPr>
      <t>地区交警支队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号院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东城路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号</t>
    </r>
    <r>
      <rPr>
        <sz val="12"/>
        <rFont val="Times New Roman"/>
        <charset val="134"/>
      </rPr>
      <t>)</t>
    </r>
  </si>
  <si>
    <t>1.13</t>
  </si>
  <si>
    <r>
      <rPr>
        <sz val="12"/>
        <rFont val="宋体"/>
        <charset val="134"/>
      </rPr>
      <t>建科院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城中区高新南路</t>
    </r>
    <r>
      <rPr>
        <sz val="12"/>
        <rFont val="Times New Roman"/>
        <charset val="134"/>
      </rPr>
      <t>22</t>
    </r>
    <r>
      <rPr>
        <sz val="12"/>
        <rFont val="宋体"/>
        <charset val="134"/>
      </rPr>
      <t>号</t>
    </r>
    <r>
      <rPr>
        <sz val="12"/>
        <rFont val="Times New Roman"/>
        <charset val="134"/>
      </rPr>
      <t>)</t>
    </r>
  </si>
  <si>
    <t>1.14</t>
  </si>
  <si>
    <r>
      <rPr>
        <sz val="12"/>
        <rFont val="宋体"/>
        <charset val="134"/>
      </rPr>
      <t>水电大院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桂中大道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号</t>
    </r>
    <r>
      <rPr>
        <sz val="12"/>
        <rFont val="Times New Roman"/>
        <charset val="134"/>
      </rPr>
      <t>)</t>
    </r>
  </si>
  <si>
    <t>1.15</t>
  </si>
  <si>
    <r>
      <rPr>
        <sz val="12"/>
        <rFont val="宋体"/>
        <charset val="134"/>
      </rPr>
      <t>中院宿舍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海关路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号</t>
    </r>
    <r>
      <rPr>
        <sz val="12"/>
        <rFont val="Times New Roman"/>
        <charset val="134"/>
      </rPr>
      <t>)</t>
    </r>
  </si>
  <si>
    <t>1.16</t>
  </si>
  <si>
    <r>
      <rPr>
        <sz val="12"/>
        <rFont val="宋体"/>
        <charset val="134"/>
      </rPr>
      <t>检疫局宿舍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海关路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号</t>
    </r>
    <r>
      <rPr>
        <sz val="12"/>
        <rFont val="Times New Roman"/>
        <charset val="134"/>
      </rPr>
      <t>)</t>
    </r>
  </si>
  <si>
    <t>1.17</t>
  </si>
  <si>
    <r>
      <rPr>
        <sz val="12"/>
        <rFont val="宋体"/>
        <charset val="134"/>
      </rPr>
      <t>潭中明园北园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高新一路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号</t>
    </r>
    <r>
      <rPr>
        <sz val="12"/>
        <rFont val="Times New Roman"/>
        <charset val="134"/>
      </rPr>
      <t>)</t>
    </r>
  </si>
  <si>
    <t>1.18</t>
  </si>
  <si>
    <r>
      <rPr>
        <sz val="12"/>
        <rFont val="宋体"/>
        <charset val="134"/>
      </rPr>
      <t>钻石苑小区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海关路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号</t>
    </r>
    <r>
      <rPr>
        <sz val="12"/>
        <rFont val="Times New Roman"/>
        <charset val="134"/>
      </rPr>
      <t>)</t>
    </r>
  </si>
  <si>
    <t>1.19</t>
  </si>
  <si>
    <r>
      <rPr>
        <sz val="12"/>
        <rFont val="宋体"/>
        <charset val="134"/>
      </rPr>
      <t>海关宿舍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高新南路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号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</si>
  <si>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第二部分：工程建设其他费用</t>
    </r>
  </si>
  <si>
    <r>
      <rPr>
        <sz val="12"/>
        <rFont val="宋体"/>
        <charset val="134"/>
      </rPr>
      <t>第一、第二部分费用合计</t>
    </r>
  </si>
  <si>
    <r>
      <rPr>
        <sz val="12"/>
        <rFont val="宋体"/>
        <charset val="134"/>
      </rPr>
      <t>预备费</t>
    </r>
  </si>
  <si>
    <r>
      <rPr>
        <sz val="12"/>
        <rFont val="宋体"/>
        <charset val="134"/>
      </rPr>
      <t>基本预备费</t>
    </r>
  </si>
  <si>
    <t>(第一+第二)*5%</t>
  </si>
  <si>
    <r>
      <rPr>
        <sz val="12"/>
        <rFont val="宋体"/>
        <charset val="134"/>
      </rPr>
      <t>涨价预备费</t>
    </r>
  </si>
  <si>
    <r>
      <rPr>
        <b/>
        <sz val="12"/>
        <rFont val="宋体"/>
        <charset val="134"/>
      </rPr>
      <t>建设投资合计</t>
    </r>
  </si>
  <si>
    <t xml:space="preserve"> </t>
  </si>
  <si>
    <r>
      <rPr>
        <sz val="12"/>
        <rFont val="宋体"/>
        <charset val="134"/>
      </rPr>
      <t>建设期利息</t>
    </r>
  </si>
  <si>
    <r>
      <rPr>
        <sz val="12"/>
        <rFont val="宋体"/>
        <charset val="134"/>
      </rPr>
      <t>流动资金</t>
    </r>
  </si>
  <si>
    <t>项目总投资</t>
  </si>
  <si>
    <r>
      <rPr>
        <b/>
        <sz val="16"/>
        <rFont val="宋体"/>
        <charset val="134"/>
      </rPr>
      <t>工程建设其他费用计算表</t>
    </r>
  </si>
  <si>
    <r>
      <rPr>
        <sz val="12"/>
        <color indexed="8"/>
        <rFont val="宋体"/>
        <charset val="134"/>
      </rPr>
      <t>表</t>
    </r>
    <r>
      <rPr>
        <sz val="12"/>
        <color indexed="8"/>
        <rFont val="Times New Roman"/>
        <charset val="134"/>
      </rPr>
      <t>-2</t>
    </r>
  </si>
  <si>
    <r>
      <rPr>
        <sz val="12"/>
        <rFont val="宋体"/>
        <charset val="134"/>
      </rPr>
      <t>费用名称</t>
    </r>
  </si>
  <si>
    <r>
      <rPr>
        <sz val="12"/>
        <rFont val="宋体"/>
        <charset val="134"/>
      </rPr>
      <t>说明及计算式</t>
    </r>
  </si>
  <si>
    <t>数据金额</t>
  </si>
  <si>
    <r>
      <rPr>
        <sz val="12"/>
        <rFont val="宋体"/>
        <charset val="134"/>
      </rPr>
      <t>金额</t>
    </r>
  </si>
  <si>
    <r>
      <rPr>
        <sz val="12"/>
        <rFont val="宋体"/>
        <charset val="134"/>
      </rPr>
      <t>备</t>
    </r>
    <r>
      <rPr>
        <sz val="12"/>
        <rFont val="Times New Roman"/>
        <charset val="134"/>
      </rPr>
      <t xml:space="preserve">            </t>
    </r>
    <r>
      <rPr>
        <sz val="12"/>
        <rFont val="宋体"/>
        <charset val="134"/>
      </rPr>
      <t>注</t>
    </r>
  </si>
  <si>
    <r>
      <rPr>
        <sz val="12"/>
        <color indexed="57"/>
        <rFont val="宋体"/>
        <charset val="134"/>
      </rPr>
      <t>（万元）</t>
    </r>
  </si>
  <si>
    <r>
      <rPr>
        <sz val="12"/>
        <rFont val="宋体"/>
        <charset val="134"/>
      </rPr>
      <t>（万元）</t>
    </r>
  </si>
  <si>
    <t>建设管理费</t>
  </si>
  <si>
    <t>项目建设管理费</t>
  </si>
  <si>
    <t>20+(1162-1000)*1.5%</t>
  </si>
  <si>
    <r>
      <rPr>
        <sz val="12"/>
        <rFont val="宋体"/>
        <charset val="134"/>
      </rPr>
      <t>财建</t>
    </r>
    <r>
      <rPr>
        <sz val="12"/>
        <rFont val="Times New Roman"/>
        <charset val="134"/>
      </rPr>
      <t>[2016]504</t>
    </r>
    <r>
      <rPr>
        <sz val="12"/>
        <rFont val="宋体"/>
        <charset val="134"/>
      </rPr>
      <t>号文</t>
    </r>
  </si>
  <si>
    <t>建设工程施工图设计文件审查费</t>
  </si>
  <si>
    <t>1005.88* 0.2 / 100</t>
  </si>
  <si>
    <t>桂建发[2019]1号文</t>
  </si>
  <si>
    <t>招标代理服务费</t>
  </si>
  <si>
    <t>1.3.1</t>
  </si>
  <si>
    <t>施工招标</t>
  </si>
  <si>
    <t>4.1265+(1005.88-1000)*0.2205%</t>
  </si>
  <si>
    <r>
      <rPr>
        <sz val="12"/>
        <rFont val="宋体"/>
        <charset val="134"/>
      </rPr>
      <t>桂建标</t>
    </r>
    <r>
      <rPr>
        <sz val="12"/>
        <rFont val="Times New Roman"/>
        <charset val="134"/>
      </rPr>
      <t>[2018]37</t>
    </r>
    <r>
      <rPr>
        <sz val="12"/>
        <rFont val="宋体"/>
        <charset val="134"/>
      </rPr>
      <t>号文</t>
    </r>
  </si>
  <si>
    <t>1.3.2</t>
  </si>
  <si>
    <t>设计招标</t>
  </si>
  <si>
    <t>1.3.3</t>
  </si>
  <si>
    <t>监理招标</t>
  </si>
  <si>
    <t>1.3.4</t>
  </si>
  <si>
    <t>勘察招标</t>
  </si>
  <si>
    <t>1.3.5</t>
  </si>
  <si>
    <t>造价咨询招标</t>
  </si>
  <si>
    <r>
      <rPr>
        <sz val="12"/>
        <rFont val="宋体"/>
        <charset val="134"/>
      </rPr>
      <t>桂建标</t>
    </r>
    <r>
      <rPr>
        <sz val="12"/>
        <rFont val="Times New Roman"/>
        <charset val="134"/>
      </rPr>
      <t>[2018]37号文</t>
    </r>
  </si>
  <si>
    <t>1.3.6</t>
  </si>
  <si>
    <t>检验试验招标</t>
  </si>
  <si>
    <r>
      <rPr>
        <sz val="12"/>
        <rFont val="宋体"/>
        <charset val="134"/>
      </rPr>
      <t>桂建标</t>
    </r>
    <r>
      <rPr>
        <sz val="12"/>
        <rFont val="Times New Roman"/>
        <charset val="134"/>
      </rPr>
      <t>[2018]38号文</t>
    </r>
  </si>
  <si>
    <t>工程实施阶段造价咨询费</t>
  </si>
  <si>
    <t>13+(1005.88-1000)*1%</t>
  </si>
  <si>
    <r>
      <rPr>
        <sz val="12"/>
        <rFont val="宋体"/>
        <charset val="134"/>
      </rPr>
      <t>桂价协字</t>
    </r>
    <r>
      <rPr>
        <sz val="12"/>
        <rFont val="Times New Roman"/>
        <charset val="134"/>
      </rPr>
      <t>[2019]15</t>
    </r>
    <r>
      <rPr>
        <sz val="12"/>
        <rFont val="宋体"/>
        <charset val="134"/>
      </rPr>
      <t>号文</t>
    </r>
  </si>
  <si>
    <t>工程监理费</t>
  </si>
  <si>
    <t>24.08+(62.48-24.08)/(3000-1000)*(1005.88-1000)</t>
  </si>
  <si>
    <t>建设用地费</t>
  </si>
  <si>
    <t>建设项目前期工作咨询费</t>
  </si>
  <si>
    <t>编制项目建议书</t>
  </si>
  <si>
    <t>编制可行性研究报告</t>
  </si>
  <si>
    <t>(4.8+(9.6-4.8)/(3000-1000)*(1184.43-1000))*0.9</t>
  </si>
  <si>
    <t>评估项目建议书</t>
  </si>
  <si>
    <t>评估可行性研究报告</t>
  </si>
  <si>
    <t>(2+(4-2)/(3000-1000)*(1184.43-1000))*0.9</t>
  </si>
  <si>
    <t>初步设计文件评估咨询</t>
  </si>
  <si>
    <t>研究试验费</t>
  </si>
  <si>
    <t>工程勘察设计费</t>
  </si>
  <si>
    <t>工程勘察费</t>
  </si>
  <si>
    <t>工程设计费</t>
  </si>
  <si>
    <t>4.2.1</t>
  </si>
  <si>
    <t xml:space="preserve"> 基本设计费</t>
  </si>
  <si>
    <t>工程设计计费基价*专业调整系数*工程复杂程度调整系数*（1+附加调整系数）</t>
  </si>
  <si>
    <t>4.2.2</t>
  </si>
  <si>
    <t xml:space="preserve"> 其他设计费</t>
  </si>
  <si>
    <t>环境影响咨询费</t>
  </si>
  <si>
    <t>环境影响报告表编制费</t>
  </si>
  <si>
    <t>环境影响报告书编制费</t>
  </si>
  <si>
    <t>建设项目社会稳定风险评估报告</t>
  </si>
  <si>
    <r>
      <rPr>
        <sz val="12"/>
        <rFont val="宋体"/>
        <charset val="134"/>
      </rPr>
      <t>桂发改投资〔</t>
    </r>
    <r>
      <rPr>
        <sz val="12"/>
        <rFont val="Times New Roman"/>
        <charset val="134"/>
      </rPr>
      <t>2013</t>
    </r>
    <r>
      <rPr>
        <sz val="12"/>
        <rFont val="宋体"/>
        <charset val="134"/>
      </rPr>
      <t>〕</t>
    </r>
    <r>
      <rPr>
        <sz val="12"/>
        <rFont val="Times New Roman"/>
        <charset val="134"/>
      </rPr>
      <t>833</t>
    </r>
    <r>
      <rPr>
        <sz val="12"/>
        <rFont val="宋体"/>
        <charset val="134"/>
      </rPr>
      <t>号</t>
    </r>
  </si>
  <si>
    <t>场地准备及临时设施费</t>
  </si>
  <si>
    <t>工程保险费</t>
  </si>
  <si>
    <t>1005.88 * 0.3%</t>
  </si>
  <si>
    <t>联合试运转费</t>
  </si>
  <si>
    <t>检验试验费</t>
  </si>
  <si>
    <t>1005.88 * 0.6%</t>
  </si>
  <si>
    <t>城市基础设施配套费</t>
  </si>
  <si>
    <t>高可靠性供电费</t>
  </si>
  <si>
    <t>其他费用</t>
  </si>
  <si>
    <t>水土保持补偿费</t>
  </si>
  <si>
    <t>桂价费[2017]37号文;</t>
  </si>
  <si>
    <t>征占用土地面积0m2</t>
  </si>
  <si>
    <t>防雷测试费</t>
  </si>
  <si>
    <t>总建筑面积</t>
  </si>
  <si>
    <t>白蚁防治费</t>
  </si>
  <si>
    <t>建设工程交易服务费</t>
  </si>
  <si>
    <r>
      <rPr>
        <sz val="12"/>
        <rFont val="宋体"/>
        <charset val="134"/>
      </rPr>
      <t>柳价费</t>
    </r>
    <r>
      <rPr>
        <sz val="12"/>
        <rFont val="Times New Roman"/>
        <charset val="134"/>
      </rPr>
      <t>[2017]23</t>
    </r>
    <r>
      <rPr>
        <sz val="12"/>
        <rFont val="宋体"/>
        <charset val="134"/>
      </rPr>
      <t>号文</t>
    </r>
  </si>
  <si>
    <t>生产准备及开办费</t>
  </si>
  <si>
    <t>职工培训费</t>
  </si>
  <si>
    <t>办公和生活家具购置费</t>
  </si>
  <si>
    <t>工器具及生产家具购置费</t>
  </si>
  <si>
    <r>
      <rPr>
        <b/>
        <sz val="12"/>
        <rFont val="宋体"/>
        <charset val="134"/>
      </rPr>
      <t>合</t>
    </r>
    <r>
      <rPr>
        <b/>
        <sz val="12"/>
        <rFont val="Times New Roman"/>
        <charset val="134"/>
      </rPr>
      <t xml:space="preserve">     </t>
    </r>
    <r>
      <rPr>
        <b/>
        <sz val="12"/>
        <rFont val="宋体"/>
        <charset val="134"/>
      </rPr>
      <t>计</t>
    </r>
  </si>
  <si>
    <t>运营期还本付息表</t>
  </si>
  <si>
    <r>
      <rPr>
        <sz val="12"/>
        <rFont val="宋体"/>
        <charset val="134"/>
      </rPr>
      <t>表-</t>
    </r>
    <r>
      <rPr>
        <sz val="12"/>
        <rFont val="宋体"/>
        <charset val="134"/>
      </rPr>
      <t>6</t>
    </r>
  </si>
  <si>
    <t>序</t>
  </si>
  <si>
    <t>项目</t>
  </si>
  <si>
    <t>利率</t>
  </si>
  <si>
    <t>运营期</t>
  </si>
  <si>
    <t>号</t>
  </si>
  <si>
    <t>合计</t>
  </si>
  <si>
    <t>1</t>
  </si>
  <si>
    <t>2</t>
  </si>
  <si>
    <t>期初借款余额</t>
  </si>
  <si>
    <t>3</t>
  </si>
  <si>
    <t>当期借款</t>
  </si>
  <si>
    <t>4</t>
  </si>
  <si>
    <t>当期应计利息</t>
  </si>
  <si>
    <t>5</t>
  </si>
  <si>
    <t>本年还本付息</t>
  </si>
  <si>
    <t>6</t>
  </si>
  <si>
    <t>期末借款余额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</si>
</sst>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\¥* #,##0_-;\-\¥* #,##0_-;_-\¥* &quot;-&quot;_-;_-@_-"/>
    <numFmt numFmtId="177" formatCode="0.00_ "/>
    <numFmt numFmtId="178" formatCode="&quot;第&quot;0&quot;年&quot;\ "/>
    <numFmt numFmtId="179" formatCode="0.00_);[Red]\(0.00\)"/>
    <numFmt numFmtId="180" formatCode="0.000"/>
    <numFmt numFmtId="181" formatCode="0.00_ ;[Red]\-0.00\ "/>
    <numFmt numFmtId="182" formatCode="0.00_ &quot;m2&quot;"/>
    <numFmt numFmtId="183" formatCode="0&quot;元/m2&quot;"/>
    <numFmt numFmtId="184" formatCode="0&quot;m3&quot;"/>
    <numFmt numFmtId="185" formatCode="0_ "/>
    <numFmt numFmtId="186" formatCode="0_);[Red]\(0\)"/>
  </numFmts>
  <fonts count="55">
    <font>
      <sz val="12"/>
      <name val="宋体"/>
      <charset val="134"/>
    </font>
    <font>
      <b/>
      <sz val="16"/>
      <name val="宋体"/>
      <charset val="134"/>
    </font>
    <font>
      <sz val="12"/>
      <color indexed="30"/>
      <name val="宋体"/>
      <charset val="134"/>
    </font>
    <font>
      <sz val="12"/>
      <color indexed="17"/>
      <name val="宋体"/>
      <charset val="134"/>
    </font>
    <font>
      <sz val="12"/>
      <name val="Times New Roman"/>
      <charset val="134"/>
    </font>
    <font>
      <sz val="12"/>
      <color indexed="9"/>
      <name val="宋体"/>
      <charset val="134"/>
    </font>
    <font>
      <b/>
      <sz val="12"/>
      <name val="Times New Roman"/>
      <charset val="134"/>
    </font>
    <font>
      <sz val="12"/>
      <color rgb="FF666633"/>
      <name val="Times New Roman"/>
      <charset val="134"/>
    </font>
    <font>
      <sz val="12"/>
      <color theme="0" tint="-0.499984740745262"/>
      <name val="Times New Roman"/>
      <charset val="134"/>
    </font>
    <font>
      <sz val="12"/>
      <color theme="2" tint="-0.499984740745262"/>
      <name val="Times New Roman"/>
      <charset val="134"/>
    </font>
    <font>
      <b/>
      <sz val="16"/>
      <name val="Times New Roman"/>
      <charset val="134"/>
    </font>
    <font>
      <sz val="12"/>
      <color indexed="8"/>
      <name val="Times New Roman"/>
      <charset val="134"/>
    </font>
    <font>
      <b/>
      <sz val="12"/>
      <color rgb="FFFF0000"/>
      <name val="宋体"/>
      <charset val="134"/>
    </font>
    <font>
      <sz val="8.9"/>
      <name val="Times New Roman"/>
      <charset val="134"/>
    </font>
    <font>
      <sz val="12"/>
      <color theme="0" tint="-0.499984740745262"/>
      <name val="宋体"/>
      <charset val="134"/>
    </font>
    <font>
      <sz val="10"/>
      <name val="Times New Roman"/>
      <charset val="134"/>
    </font>
    <font>
      <sz val="11"/>
      <color theme="0" tint="-0.499984740745262"/>
      <name val="Times New Roman"/>
      <charset val="134"/>
    </font>
    <font>
      <sz val="12"/>
      <color indexed="57"/>
      <name val="Times New Roman"/>
      <charset val="134"/>
    </font>
    <font>
      <sz val="8"/>
      <name val="宋体"/>
      <charset val="134"/>
    </font>
    <font>
      <sz val="10"/>
      <color theme="0" tint="-0.499984740745262"/>
      <name val="宋体"/>
      <charset val="134"/>
    </font>
    <font>
      <sz val="12"/>
      <color indexed="10"/>
      <name val="Times New Roman"/>
      <charset val="134"/>
    </font>
    <font>
      <b/>
      <sz val="12"/>
      <color rgb="FF666633"/>
      <name val="Times New Roman"/>
      <charset val="134"/>
    </font>
    <font>
      <b/>
      <sz val="12"/>
      <color theme="0" tint="-0.499984740745262"/>
      <name val="Times New Roman"/>
      <charset val="134"/>
    </font>
    <font>
      <b/>
      <sz val="12"/>
      <color theme="2" tint="-0.499984740745262"/>
      <name val="Times New Roman"/>
      <charset val="134"/>
    </font>
    <font>
      <b/>
      <sz val="12"/>
      <color indexed="12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sz val="12"/>
      <color indexed="10"/>
      <name val="宋体"/>
      <charset val="134"/>
    </font>
    <font>
      <b/>
      <sz val="12"/>
      <color indexed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Courier"/>
      <charset val="134"/>
    </font>
    <font>
      <sz val="11"/>
      <color rgb="FF006100"/>
      <name val="宋体"/>
      <charset val="134"/>
      <scheme val="minor"/>
    </font>
    <font>
      <sz val="12"/>
      <color indexed="12"/>
      <name val="宋体"/>
      <charset val="134"/>
    </font>
    <font>
      <b/>
      <sz val="12"/>
      <name val="宋体"/>
      <charset val="134"/>
    </font>
    <font>
      <sz val="12"/>
      <color indexed="57"/>
      <name val="宋体"/>
      <charset val="134"/>
    </font>
    <font>
      <sz val="12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5" borderId="16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19" applyNumberFormat="0" applyAlignment="0" applyProtection="0">
      <alignment vertical="center"/>
    </xf>
    <xf numFmtId="0" fontId="39" fillId="7" borderId="20" applyNumberFormat="0" applyAlignment="0" applyProtection="0">
      <alignment vertical="center"/>
    </xf>
    <xf numFmtId="0" fontId="40" fillId="7" borderId="19" applyNumberFormat="0" applyAlignment="0" applyProtection="0">
      <alignment vertical="center"/>
    </xf>
    <xf numFmtId="0" fontId="41" fillId="8" borderId="21" applyNumberFormat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29" fillId="0" borderId="0"/>
    <xf numFmtId="0" fontId="0" fillId="0" borderId="0"/>
    <xf numFmtId="0" fontId="29" fillId="0" borderId="0">
      <alignment vertical="center"/>
    </xf>
    <xf numFmtId="0" fontId="0" fillId="0" borderId="0"/>
    <xf numFmtId="0" fontId="4" fillId="0" borderId="0"/>
    <xf numFmtId="2" fontId="49" fillId="0" borderId="0"/>
    <xf numFmtId="0" fontId="50" fillId="9" borderId="0" applyNumberFormat="0" applyBorder="0" applyAlignment="0" applyProtection="0">
      <alignment vertical="center"/>
    </xf>
    <xf numFmtId="176" fontId="51" fillId="0" borderId="6">
      <alignment horizontal="center" vertical="center"/>
    </xf>
    <xf numFmtId="176" fontId="51" fillId="0" borderId="6">
      <alignment horizontal="center" vertical="center"/>
    </xf>
  </cellStyleXfs>
  <cellXfs count="200">
    <xf numFmtId="0" fontId="0" fillId="0" borderId="0" xfId="0"/>
    <xf numFmtId="0" fontId="1" fillId="0" borderId="0" xfId="52" applyFont="1" applyAlignment="1">
      <alignment horizontal="center" vertical="center"/>
    </xf>
    <xf numFmtId="177" fontId="0" fillId="0" borderId="1" xfId="52" applyNumberFormat="1" applyFont="1" applyBorder="1" applyAlignment="1">
      <alignment vertical="center"/>
    </xf>
    <xf numFmtId="0" fontId="2" fillId="0" borderId="0" xfId="52" applyFont="1"/>
    <xf numFmtId="49" fontId="3" fillId="0" borderId="2" xfId="62" applyNumberFormat="1" applyFont="1" applyBorder="1" applyAlignment="1">
      <alignment horizontal="center" vertical="center"/>
    </xf>
    <xf numFmtId="2" fontId="0" fillId="0" borderId="2" xfId="62" applyFont="1" applyBorder="1" applyAlignment="1">
      <alignment horizontal="center" vertical="center"/>
    </xf>
    <xf numFmtId="2" fontId="0" fillId="0" borderId="3" xfId="62" applyFont="1" applyBorder="1" applyAlignment="1">
      <alignment horizontal="center" vertical="center"/>
    </xf>
    <xf numFmtId="2" fontId="0" fillId="0" borderId="4" xfId="62" applyFont="1" applyBorder="1" applyAlignment="1">
      <alignment horizontal="center" vertical="center"/>
    </xf>
    <xf numFmtId="49" fontId="0" fillId="0" borderId="5" xfId="62" applyNumberFormat="1" applyFont="1" applyBorder="1" applyAlignment="1">
      <alignment horizontal="center" vertical="center"/>
    </xf>
    <xf numFmtId="2" fontId="0" fillId="0" borderId="5" xfId="62" applyFont="1" applyBorder="1" applyAlignment="1">
      <alignment horizontal="center" vertical="center"/>
    </xf>
    <xf numFmtId="2" fontId="4" fillId="0" borderId="5" xfId="62" applyFont="1" applyBorder="1" applyAlignment="1">
      <alignment horizontal="center" vertical="center"/>
    </xf>
    <xf numFmtId="178" fontId="4" fillId="0" borderId="6" xfId="61" applyNumberFormat="1" applyBorder="1" applyAlignment="1">
      <alignment horizontal="center" vertical="center"/>
    </xf>
    <xf numFmtId="49" fontId="4" fillId="0" borderId="6" xfId="62" applyNumberFormat="1" applyFont="1" applyBorder="1" applyAlignment="1">
      <alignment horizontal="center" vertical="center"/>
    </xf>
    <xf numFmtId="2" fontId="0" fillId="0" borderId="6" xfId="62" applyFont="1" applyBorder="1" applyAlignment="1">
      <alignment horizontal="left" vertical="center"/>
    </xf>
    <xf numFmtId="2" fontId="4" fillId="0" borderId="7" xfId="62" applyFont="1" applyBorder="1" applyAlignment="1">
      <alignment horizontal="left" vertical="center"/>
    </xf>
    <xf numFmtId="179" fontId="4" fillId="0" borderId="7" xfId="62" applyNumberFormat="1" applyFont="1" applyBorder="1" applyAlignment="1">
      <alignment horizontal="center" vertical="center"/>
    </xf>
    <xf numFmtId="179" fontId="4" fillId="0" borderId="7" xfId="62" applyNumberFormat="1" applyFont="1" applyBorder="1" applyAlignment="1">
      <alignment horizontal="right" vertical="center"/>
    </xf>
    <xf numFmtId="179" fontId="4" fillId="0" borderId="6" xfId="62" applyNumberFormat="1" applyFont="1" applyBorder="1" applyAlignment="1">
      <alignment horizontal="right" vertical="center"/>
    </xf>
    <xf numFmtId="177" fontId="4" fillId="0" borderId="7" xfId="62" applyNumberFormat="1" applyFont="1" applyBorder="1" applyAlignment="1">
      <alignment horizontal="center" vertical="center"/>
    </xf>
    <xf numFmtId="10" fontId="4" fillId="0" borderId="7" xfId="3" applyNumberFormat="1" applyFont="1" applyBorder="1" applyAlignment="1">
      <alignment horizontal="center" vertical="center"/>
    </xf>
    <xf numFmtId="10" fontId="4" fillId="0" borderId="7" xfId="49" applyNumberFormat="1" applyFont="1" applyBorder="1" applyAlignment="1">
      <alignment horizontal="center" vertical="center"/>
    </xf>
    <xf numFmtId="179" fontId="4" fillId="0" borderId="8" xfId="49" applyNumberFormat="1" applyFont="1" applyBorder="1" applyAlignment="1">
      <alignment horizontal="center" vertical="center"/>
    </xf>
    <xf numFmtId="179" fontId="4" fillId="0" borderId="7" xfId="49" applyNumberFormat="1" applyFont="1" applyBorder="1" applyAlignment="1">
      <alignment horizontal="center" vertical="center"/>
    </xf>
    <xf numFmtId="179" fontId="0" fillId="0" borderId="0" xfId="0" applyNumberFormat="1"/>
    <xf numFmtId="0" fontId="0" fillId="0" borderId="1" xfId="52" applyFont="1" applyBorder="1" applyAlignment="1">
      <alignment horizontal="right" vertical="center"/>
    </xf>
    <xf numFmtId="2" fontId="0" fillId="0" borderId="7" xfId="62" applyFont="1" applyBorder="1" applyAlignment="1">
      <alignment horizontal="center" vertical="center"/>
    </xf>
    <xf numFmtId="0" fontId="0" fillId="0" borderId="6" xfId="52" applyFont="1" applyBorder="1" applyAlignment="1">
      <alignment horizontal="center"/>
    </xf>
    <xf numFmtId="2" fontId="4" fillId="0" borderId="6" xfId="52" applyNumberFormat="1" applyFont="1" applyBorder="1"/>
    <xf numFmtId="179" fontId="4" fillId="0" borderId="6" xfId="52" applyNumberFormat="1" applyFont="1" applyBorder="1"/>
    <xf numFmtId="179" fontId="5" fillId="0" borderId="0" xfId="0" applyNumberFormat="1" applyFont="1"/>
    <xf numFmtId="0" fontId="6" fillId="0" borderId="0" xfId="52" applyFont="1" applyAlignment="1">
      <alignment vertical="center"/>
    </xf>
    <xf numFmtId="0" fontId="4" fillId="0" borderId="0" xfId="52" applyFont="1" applyAlignment="1">
      <alignment vertical="center"/>
    </xf>
    <xf numFmtId="0" fontId="4" fillId="0" borderId="0" xfId="52" applyFont="1" applyFill="1" applyAlignment="1">
      <alignment horizontal="left" vertical="center"/>
    </xf>
    <xf numFmtId="0" fontId="4" fillId="0" borderId="0" xfId="52" applyFont="1" applyFill="1" applyAlignment="1">
      <alignment horizontal="center" vertical="center"/>
    </xf>
    <xf numFmtId="179" fontId="7" fillId="0" borderId="0" xfId="52" applyNumberFormat="1" applyFont="1" applyFill="1" applyAlignment="1">
      <alignment horizontal="center" vertical="center"/>
    </xf>
    <xf numFmtId="179" fontId="4" fillId="0" borderId="0" xfId="52" applyNumberFormat="1" applyFont="1" applyFill="1" applyAlignment="1">
      <alignment horizontal="center" vertical="center"/>
    </xf>
    <xf numFmtId="0" fontId="4" fillId="0" borderId="0" xfId="52" applyFont="1" applyFill="1" applyAlignment="1">
      <alignment vertical="center"/>
    </xf>
    <xf numFmtId="0" fontId="8" fillId="0" borderId="0" xfId="52" applyFont="1" applyAlignment="1">
      <alignment vertical="center"/>
    </xf>
    <xf numFmtId="0" fontId="9" fillId="0" borderId="0" xfId="52" applyFont="1" applyAlignment="1">
      <alignment vertical="center"/>
    </xf>
    <xf numFmtId="0" fontId="10" fillId="0" borderId="0" xfId="52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11" fillId="0" borderId="0" xfId="0" applyNumberFormat="1" applyFont="1" applyFill="1" applyAlignment="1">
      <alignment horizontal="center" vertical="center"/>
    </xf>
    <xf numFmtId="0" fontId="4" fillId="0" borderId="6" xfId="52" applyFont="1" applyBorder="1" applyAlignment="1">
      <alignment horizontal="center" vertical="center"/>
    </xf>
    <xf numFmtId="0" fontId="4" fillId="0" borderId="6" xfId="52" applyFont="1" applyFill="1" applyBorder="1" applyAlignment="1">
      <alignment horizontal="left" vertical="center"/>
    </xf>
    <xf numFmtId="0" fontId="4" fillId="0" borderId="3" xfId="52" applyFont="1" applyFill="1" applyBorder="1" applyAlignment="1">
      <alignment horizontal="center" vertical="center"/>
    </xf>
    <xf numFmtId="179" fontId="12" fillId="0" borderId="2" xfId="52" applyNumberFormat="1" applyFont="1" applyFill="1" applyBorder="1" applyAlignment="1">
      <alignment horizontal="center" vertical="center"/>
    </xf>
    <xf numFmtId="179" fontId="4" fillId="0" borderId="2" xfId="52" applyNumberFormat="1" applyFont="1" applyFill="1" applyBorder="1" applyAlignment="1">
      <alignment horizontal="center" vertical="center"/>
    </xf>
    <xf numFmtId="0" fontId="4" fillId="0" borderId="9" xfId="52" applyFont="1" applyFill="1" applyBorder="1" applyAlignment="1">
      <alignment horizontal="center" vertical="center"/>
    </xf>
    <xf numFmtId="0" fontId="4" fillId="0" borderId="10" xfId="52" applyFont="1" applyFill="1" applyBorder="1" applyAlignment="1">
      <alignment horizontal="center" vertical="center"/>
    </xf>
    <xf numFmtId="179" fontId="7" fillId="0" borderId="5" xfId="52" applyNumberFormat="1" applyFont="1" applyFill="1" applyBorder="1" applyAlignment="1">
      <alignment horizontal="center" vertical="center"/>
    </xf>
    <xf numFmtId="179" fontId="4" fillId="0" borderId="5" xfId="52" applyNumberFormat="1" applyFont="1" applyFill="1" applyBorder="1" applyAlignment="1">
      <alignment horizontal="center" vertical="center"/>
    </xf>
    <xf numFmtId="0" fontId="4" fillId="0" borderId="11" xfId="52" applyFont="1" applyFill="1" applyBorder="1" applyAlignment="1">
      <alignment horizontal="center" vertical="center"/>
    </xf>
    <xf numFmtId="0" fontId="4" fillId="0" borderId="8" xfId="52" applyFont="1" applyFill="1" applyBorder="1" applyAlignment="1">
      <alignment horizontal="center" vertical="center"/>
    </xf>
    <xf numFmtId="0" fontId="4" fillId="2" borderId="6" xfId="52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left"/>
    </xf>
    <xf numFmtId="0" fontId="4" fillId="2" borderId="3" xfId="52" applyFont="1" applyFill="1" applyBorder="1" applyAlignment="1">
      <alignment horizontal="center" vertical="center"/>
    </xf>
    <xf numFmtId="179" fontId="7" fillId="2" borderId="5" xfId="52" applyNumberFormat="1" applyFont="1" applyFill="1" applyBorder="1" applyAlignment="1">
      <alignment horizontal="center" vertical="center"/>
    </xf>
    <xf numFmtId="179" fontId="4" fillId="2" borderId="11" xfId="52" applyNumberFormat="1" applyFont="1" applyFill="1" applyBorder="1" applyAlignment="1">
      <alignment horizontal="center" vertical="center"/>
    </xf>
    <xf numFmtId="0" fontId="4" fillId="2" borderId="11" xfId="52" applyFont="1" applyFill="1" applyBorder="1" applyAlignment="1">
      <alignment horizontal="center" vertical="center"/>
    </xf>
    <xf numFmtId="0" fontId="4" fillId="2" borderId="8" xfId="52" applyFont="1" applyFill="1" applyBorder="1" applyAlignment="1">
      <alignment horizontal="center" vertical="center"/>
    </xf>
    <xf numFmtId="177" fontId="0" fillId="0" borderId="6" xfId="52" applyNumberFormat="1" applyFont="1" applyBorder="1" applyAlignment="1">
      <alignment horizontal="left" vertical="center" indent="1"/>
    </xf>
    <xf numFmtId="0" fontId="4" fillId="0" borderId="6" xfId="52" applyFont="1" applyFill="1" applyBorder="1" applyAlignment="1">
      <alignment horizontal="center" vertical="center"/>
    </xf>
    <xf numFmtId="179" fontId="7" fillId="0" borderId="6" xfId="0" applyNumberFormat="1" applyFont="1" applyFill="1" applyBorder="1" applyAlignment="1">
      <alignment horizontal="center" vertical="center"/>
    </xf>
    <xf numFmtId="179" fontId="4" fillId="0" borderId="3" xfId="0" applyNumberFormat="1" applyFont="1" applyFill="1" applyBorder="1" applyAlignment="1">
      <alignment horizontal="center" vertical="center"/>
    </xf>
    <xf numFmtId="180" fontId="4" fillId="0" borderId="3" xfId="52" applyNumberFormat="1" applyFont="1" applyFill="1" applyBorder="1" applyAlignment="1">
      <alignment horizontal="center" vertical="center"/>
    </xf>
    <xf numFmtId="180" fontId="4" fillId="0" borderId="7" xfId="52" applyNumberFormat="1" applyFont="1" applyFill="1" applyBorder="1" applyAlignment="1">
      <alignment horizontal="center" vertical="center"/>
    </xf>
    <xf numFmtId="177" fontId="0" fillId="0" borderId="6" xfId="52" applyNumberFormat="1" applyFont="1" applyFill="1" applyBorder="1" applyAlignment="1">
      <alignment horizontal="left" vertical="center" indent="1"/>
    </xf>
    <xf numFmtId="180" fontId="13" fillId="0" borderId="3" xfId="0" applyNumberFormat="1" applyFont="1" applyFill="1" applyBorder="1" applyAlignment="1">
      <alignment horizontal="center" vertical="center"/>
    </xf>
    <xf numFmtId="179" fontId="7" fillId="0" borderId="6" xfId="52" applyNumberFormat="1" applyFont="1" applyFill="1" applyBorder="1" applyAlignment="1">
      <alignment horizontal="center" vertical="center"/>
    </xf>
    <xf numFmtId="179" fontId="4" fillId="0" borderId="3" xfId="52" applyNumberFormat="1" applyFont="1" applyFill="1" applyBorder="1" applyAlignment="1">
      <alignment horizontal="center" vertical="center"/>
    </xf>
    <xf numFmtId="0" fontId="14" fillId="0" borderId="0" xfId="52" applyFont="1" applyAlignment="1">
      <alignment vertical="center"/>
    </xf>
    <xf numFmtId="181" fontId="7" fillId="0" borderId="6" xfId="52" applyNumberFormat="1" applyFont="1" applyFill="1" applyBorder="1" applyAlignment="1">
      <alignment horizontal="center" vertical="center"/>
    </xf>
    <xf numFmtId="181" fontId="4" fillId="0" borderId="3" xfId="52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6" xfId="52" applyFont="1" applyBorder="1" applyAlignment="1">
      <alignment horizontal="left" vertical="center" indent="2"/>
    </xf>
    <xf numFmtId="0" fontId="0" fillId="3" borderId="6" xfId="52" applyFont="1" applyFill="1" applyBorder="1" applyAlignment="1">
      <alignment horizontal="left" vertical="center" indent="2"/>
    </xf>
    <xf numFmtId="0" fontId="4" fillId="3" borderId="3" xfId="52" applyFont="1" applyFill="1" applyBorder="1" applyAlignment="1">
      <alignment horizontal="center" vertical="center"/>
    </xf>
    <xf numFmtId="181" fontId="7" fillId="3" borderId="6" xfId="52" applyNumberFormat="1" applyFont="1" applyFill="1" applyBorder="1" applyAlignment="1">
      <alignment horizontal="center" vertical="center"/>
    </xf>
    <xf numFmtId="181" fontId="4" fillId="3" borderId="3" xfId="52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77" fontId="0" fillId="0" borderId="6" xfId="52" applyNumberFormat="1" applyBorder="1" applyAlignment="1">
      <alignment horizontal="left" vertical="center" indent="1"/>
    </xf>
    <xf numFmtId="0" fontId="4" fillId="0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182" fontId="4" fillId="2" borderId="6" xfId="0" applyNumberFormat="1" applyFont="1" applyFill="1" applyBorder="1" applyAlignment="1">
      <alignment horizontal="center" vertical="center"/>
    </xf>
    <xf numFmtId="179" fontId="7" fillId="2" borderId="6" xfId="0" applyNumberFormat="1" applyFont="1" applyFill="1" applyBorder="1" applyAlignment="1">
      <alignment horizontal="center" vertical="center"/>
    </xf>
    <xf numFmtId="179" fontId="4" fillId="2" borderId="3" xfId="0" applyNumberFormat="1" applyFont="1" applyFill="1" applyBorder="1" applyAlignment="1">
      <alignment horizontal="center" vertical="center"/>
    </xf>
    <xf numFmtId="183" fontId="4" fillId="2" borderId="3" xfId="0" applyNumberFormat="1" applyFont="1" applyFill="1" applyBorder="1" applyAlignment="1">
      <alignment horizontal="center" vertical="center"/>
    </xf>
    <xf numFmtId="183" fontId="4" fillId="2" borderId="7" xfId="0" applyNumberFormat="1" applyFont="1" applyFill="1" applyBorder="1" applyAlignment="1">
      <alignment horizontal="center" vertical="center"/>
    </xf>
    <xf numFmtId="0" fontId="0" fillId="2" borderId="6" xfId="52" applyFont="1" applyFill="1" applyBorder="1" applyAlignment="1">
      <alignment horizontal="left" vertical="center"/>
    </xf>
    <xf numFmtId="179" fontId="7" fillId="2" borderId="6" xfId="52" applyNumberFormat="1" applyFont="1" applyFill="1" applyBorder="1" applyAlignment="1">
      <alignment horizontal="center" vertical="center"/>
    </xf>
    <xf numFmtId="179" fontId="4" fillId="2" borderId="3" xfId="52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0" borderId="6" xfId="52" applyFont="1" applyBorder="1" applyAlignment="1">
      <alignment horizontal="left" vertical="center" indent="1"/>
    </xf>
    <xf numFmtId="180" fontId="4" fillId="2" borderId="3" xfId="52" applyNumberFormat="1" applyFont="1" applyFill="1" applyBorder="1" applyAlignment="1">
      <alignment horizontal="right" vertical="center"/>
    </xf>
    <xf numFmtId="177" fontId="4" fillId="2" borderId="7" xfId="52" applyNumberFormat="1" applyFont="1" applyFill="1" applyBorder="1" applyAlignment="1">
      <alignment horizontal="left" vertical="center"/>
    </xf>
    <xf numFmtId="180" fontId="4" fillId="0" borderId="3" xfId="0" applyNumberFormat="1" applyFont="1" applyFill="1" applyBorder="1" applyAlignment="1">
      <alignment horizontal="center" vertical="center"/>
    </xf>
    <xf numFmtId="180" fontId="4" fillId="0" borderId="3" xfId="52" applyNumberFormat="1" applyFont="1" applyFill="1" applyBorder="1" applyAlignment="1">
      <alignment horizontal="right" vertical="center"/>
    </xf>
    <xf numFmtId="177" fontId="4" fillId="0" borderId="7" xfId="52" applyNumberFormat="1" applyFont="1" applyFill="1" applyBorder="1" applyAlignment="1">
      <alignment horizontal="left" vertical="center"/>
    </xf>
    <xf numFmtId="180" fontId="15" fillId="0" borderId="3" xfId="0" applyNumberFormat="1" applyFont="1" applyFill="1" applyBorder="1" applyAlignment="1">
      <alignment horizontal="center" vertical="center"/>
    </xf>
    <xf numFmtId="180" fontId="4" fillId="2" borderId="3" xfId="0" applyNumberFormat="1" applyFont="1" applyFill="1" applyBorder="1" applyAlignment="1">
      <alignment horizontal="center" vertical="center"/>
    </xf>
    <xf numFmtId="0" fontId="0" fillId="0" borderId="6" xfId="52" applyFont="1" applyBorder="1" applyAlignment="1">
      <alignment horizontal="left" vertical="center"/>
    </xf>
    <xf numFmtId="0" fontId="16" fillId="0" borderId="12" xfId="52" applyFont="1" applyBorder="1" applyAlignment="1">
      <alignment horizontal="left" vertical="center"/>
    </xf>
    <xf numFmtId="180" fontId="4" fillId="2" borderId="3" xfId="52" applyNumberFormat="1" applyFont="1" applyFill="1" applyBorder="1" applyAlignment="1">
      <alignment horizontal="center" vertical="center"/>
    </xf>
    <xf numFmtId="180" fontId="4" fillId="2" borderId="7" xfId="52" applyNumberFormat="1" applyFont="1" applyFill="1" applyBorder="1" applyAlignment="1">
      <alignment horizontal="center" vertical="center"/>
    </xf>
    <xf numFmtId="0" fontId="0" fillId="2" borderId="6" xfId="52" applyFill="1" applyBorder="1" applyAlignment="1">
      <alignment horizontal="left" vertical="center"/>
    </xf>
    <xf numFmtId="177" fontId="0" fillId="2" borderId="6" xfId="0" applyNumberFormat="1" applyFont="1" applyFill="1" applyBorder="1"/>
    <xf numFmtId="0" fontId="17" fillId="0" borderId="12" xfId="52" applyFont="1" applyBorder="1" applyAlignment="1">
      <alignment vertical="center"/>
    </xf>
    <xf numFmtId="0" fontId="8" fillId="0" borderId="0" xfId="52" applyFont="1" applyBorder="1" applyAlignment="1">
      <alignment vertical="center"/>
    </xf>
    <xf numFmtId="180" fontId="18" fillId="0" borderId="3" xfId="52" applyNumberFormat="1" applyFont="1" applyFill="1" applyBorder="1" applyAlignment="1">
      <alignment horizontal="left" vertical="center"/>
    </xf>
    <xf numFmtId="184" fontId="18" fillId="0" borderId="7" xfId="52" applyNumberFormat="1" applyFont="1" applyFill="1" applyBorder="1" applyAlignment="1">
      <alignment horizontal="left" vertical="center"/>
    </xf>
    <xf numFmtId="0" fontId="19" fillId="4" borderId="0" xfId="52" applyFont="1" applyFill="1" applyAlignment="1">
      <alignment vertical="center"/>
    </xf>
    <xf numFmtId="180" fontId="0" fillId="0" borderId="3" xfId="52" applyNumberFormat="1" applyFont="1" applyFill="1" applyBorder="1" applyAlignment="1">
      <alignment horizontal="center" vertical="center"/>
    </xf>
    <xf numFmtId="180" fontId="0" fillId="0" borderId="7" xfId="52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79" fontId="20" fillId="2" borderId="3" xfId="52" applyNumberFormat="1" applyFont="1" applyFill="1" applyBorder="1" applyAlignment="1">
      <alignment horizontal="center" vertical="center"/>
    </xf>
    <xf numFmtId="179" fontId="20" fillId="0" borderId="3" xfId="52" applyNumberFormat="1" applyFont="1" applyFill="1" applyBorder="1" applyAlignment="1">
      <alignment horizontal="center" vertical="center"/>
    </xf>
    <xf numFmtId="0" fontId="6" fillId="0" borderId="6" xfId="52" applyFont="1" applyBorder="1" applyAlignment="1">
      <alignment vertical="center"/>
    </xf>
    <xf numFmtId="0" fontId="6" fillId="0" borderId="6" xfId="52" applyFont="1" applyFill="1" applyBorder="1" applyAlignment="1">
      <alignment horizontal="center" vertical="center"/>
    </xf>
    <xf numFmtId="179" fontId="21" fillId="0" borderId="6" xfId="52" applyNumberFormat="1" applyFont="1" applyFill="1" applyBorder="1" applyAlignment="1">
      <alignment horizontal="center" vertical="center"/>
    </xf>
    <xf numFmtId="179" fontId="6" fillId="0" borderId="3" xfId="52" applyNumberFormat="1" applyFont="1" applyFill="1" applyBorder="1" applyAlignment="1">
      <alignment horizontal="center" vertical="center"/>
    </xf>
    <xf numFmtId="180" fontId="6" fillId="0" borderId="3" xfId="52" applyNumberFormat="1" applyFont="1" applyFill="1" applyBorder="1" applyAlignment="1">
      <alignment horizontal="center" vertical="center"/>
    </xf>
    <xf numFmtId="180" fontId="6" fillId="0" borderId="7" xfId="52" applyNumberFormat="1" applyFont="1" applyFill="1" applyBorder="1" applyAlignment="1">
      <alignment horizontal="center" vertical="center"/>
    </xf>
    <xf numFmtId="0" fontId="22" fillId="0" borderId="0" xfId="52" applyFont="1" applyAlignment="1">
      <alignment vertical="center"/>
    </xf>
    <xf numFmtId="179" fontId="8" fillId="0" borderId="0" xfId="52" applyNumberFormat="1" applyFont="1" applyAlignment="1">
      <alignment vertical="center"/>
    </xf>
    <xf numFmtId="0" fontId="16" fillId="0" borderId="0" xfId="52" applyFont="1" applyAlignment="1">
      <alignment horizontal="left" vertical="center"/>
    </xf>
    <xf numFmtId="185" fontId="8" fillId="4" borderId="0" xfId="52" applyNumberFormat="1" applyFont="1" applyFill="1" applyAlignment="1">
      <alignment vertical="center"/>
    </xf>
    <xf numFmtId="0" fontId="8" fillId="4" borderId="0" xfId="52" applyFont="1" applyFill="1" applyAlignment="1">
      <alignment vertical="center"/>
    </xf>
    <xf numFmtId="0" fontId="23" fillId="0" borderId="0" xfId="52" applyFont="1" applyAlignment="1">
      <alignment vertical="center"/>
    </xf>
    <xf numFmtId="0" fontId="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186" fontId="4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49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9" fontId="4" fillId="0" borderId="3" xfId="0" applyNumberFormat="1" applyFont="1" applyBorder="1" applyAlignment="1">
      <alignment horizontal="center" vertical="center"/>
    </xf>
    <xf numFmtId="179" fontId="4" fillId="0" borderId="4" xfId="0" applyNumberFormat="1" applyFont="1" applyBorder="1" applyAlignment="1">
      <alignment horizontal="center" vertical="center"/>
    </xf>
    <xf numFmtId="179" fontId="4" fillId="0" borderId="7" xfId="0" applyNumberFormat="1" applyFont="1" applyBorder="1" applyAlignment="1">
      <alignment horizontal="center" vertical="center"/>
    </xf>
    <xf numFmtId="179" fontId="4" fillId="0" borderId="6" xfId="0" applyNumberFormat="1" applyFont="1" applyBorder="1" applyAlignment="1">
      <alignment horizontal="center" vertical="center"/>
    </xf>
    <xf numFmtId="179" fontId="4" fillId="0" borderId="6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179" fontId="6" fillId="0" borderId="6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indent="1"/>
    </xf>
    <xf numFmtId="49" fontId="4" fillId="0" borderId="6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49" fontId="4" fillId="0" borderId="6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179" fontId="27" fillId="0" borderId="0" xfId="0" applyNumberFormat="1" applyFont="1" applyAlignment="1">
      <alignment horizontal="right" vertical="center"/>
    </xf>
    <xf numFmtId="179" fontId="0" fillId="0" borderId="0" xfId="0" applyNumberFormat="1" applyFont="1" applyAlignment="1">
      <alignment horizontal="center" vertical="center"/>
    </xf>
    <xf numFmtId="0" fontId="4" fillId="0" borderId="0" xfId="3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86" fontId="4" fillId="0" borderId="1" xfId="0" applyNumberFormat="1" applyFont="1" applyBorder="1" applyAlignment="1">
      <alignment horizontal="center" vertical="center"/>
    </xf>
    <xf numFmtId="179" fontId="11" fillId="0" borderId="0" xfId="0" applyNumberFormat="1" applyFont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7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86" fontId="4" fillId="0" borderId="6" xfId="0" applyNumberFormat="1" applyFont="1" applyBorder="1" applyAlignment="1">
      <alignment horizontal="center" vertical="center"/>
    </xf>
    <xf numFmtId="179" fontId="4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86" fontId="6" fillId="0" borderId="6" xfId="0" applyNumberFormat="1" applyFont="1" applyBorder="1" applyAlignment="1">
      <alignment horizontal="center" vertical="center"/>
    </xf>
    <xf numFmtId="186" fontId="6" fillId="0" borderId="5" xfId="0" applyNumberFormat="1" applyFont="1" applyBorder="1" applyAlignment="1">
      <alignment horizontal="center" vertical="center"/>
    </xf>
    <xf numFmtId="10" fontId="6" fillId="0" borderId="6" xfId="0" applyNumberFormat="1" applyFont="1" applyBorder="1" applyAlignment="1">
      <alignment horizontal="center" vertical="center"/>
    </xf>
    <xf numFmtId="179" fontId="28" fillId="0" borderId="0" xfId="0" applyNumberFormat="1" applyFont="1" applyAlignment="1">
      <alignment vertical="center"/>
    </xf>
    <xf numFmtId="10" fontId="4" fillId="0" borderId="6" xfId="0" applyNumberFormat="1" applyFont="1" applyBorder="1" applyAlignment="1">
      <alignment horizontal="center" vertical="center"/>
    </xf>
    <xf numFmtId="179" fontId="20" fillId="0" borderId="0" xfId="0" applyNumberFormat="1" applyFont="1" applyAlignment="1">
      <alignment vertical="center"/>
    </xf>
    <xf numFmtId="179" fontId="24" fillId="0" borderId="0" xfId="0" applyNumberFormat="1" applyFont="1" applyAlignment="1">
      <alignment vertical="center"/>
    </xf>
    <xf numFmtId="186" fontId="4" fillId="0" borderId="5" xfId="0" applyNumberFormat="1" applyFont="1" applyBorder="1" applyAlignment="1">
      <alignment horizontal="center" vertical="center"/>
    </xf>
    <xf numFmtId="186" fontId="4" fillId="0" borderId="1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80" fontId="0" fillId="0" borderId="6" xfId="0" applyNumberFormat="1" applyBorder="1"/>
    <xf numFmtId="0" fontId="0" fillId="0" borderId="2" xfId="0" applyBorder="1"/>
    <xf numFmtId="0" fontId="0" fillId="0" borderId="10" xfId="0" applyBorder="1"/>
    <xf numFmtId="0" fontId="0" fillId="0" borderId="14" xfId="0" applyBorder="1"/>
    <xf numFmtId="0" fontId="0" fillId="0" borderId="15" xfId="0" applyBorder="1"/>
    <xf numFmtId="180" fontId="0" fillId="0" borderId="5" xfId="0" applyNumberFormat="1" applyBorder="1"/>
    <xf numFmtId="180" fontId="0" fillId="0" borderId="8" xfId="0" applyNumberFormat="1" applyBorder="1"/>
    <xf numFmtId="0" fontId="4" fillId="0" borderId="0" xfId="0" applyFont="1"/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百分比 2 2" xfId="50"/>
    <cellStyle name="百分比 3" xfId="51"/>
    <cellStyle name="常规 2" xfId="52"/>
    <cellStyle name="常规 2 2" xfId="53"/>
    <cellStyle name="常规 3" xfId="54"/>
    <cellStyle name="常规 3 2" xfId="55"/>
    <cellStyle name="常规 4" xfId="56"/>
    <cellStyle name="常规 4 2" xfId="57"/>
    <cellStyle name="常规 5" xfId="58"/>
    <cellStyle name="常规 6" xfId="59"/>
    <cellStyle name="常规 7" xfId="60"/>
    <cellStyle name="常规_修改可研" xfId="61"/>
    <cellStyle name="常规_宜昌污水fx" xfId="62"/>
    <cellStyle name="好 2" xfId="63"/>
    <cellStyle name="样式 1" xfId="64"/>
    <cellStyle name="样式 1 2" xfId="65"/>
  </cellStyles>
  <dxfs count="1">
    <dxf>
      <fill>
        <patternFill patternType="solid"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onnections" Target="connections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0</xdr:colOff>
      <xdr:row>3</xdr:row>
      <xdr:rowOff>95250</xdr:rowOff>
    </xdr:from>
    <xdr:to>
      <xdr:col>3</xdr:col>
      <xdr:colOff>0</xdr:colOff>
      <xdr:row>3</xdr:row>
      <xdr:rowOff>95250</xdr:rowOff>
    </xdr:to>
    <xdr:sp>
      <xdr:nvSpPr>
        <xdr:cNvPr id="156452" name="Line 10"/>
        <xdr:cNvSpPr>
          <a:spLocks noChangeShapeType="1"/>
        </xdr:cNvSpPr>
      </xdr:nvSpPr>
      <xdr:spPr>
        <a:xfrm>
          <a:off x="241935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</xdr:row>
      <xdr:rowOff>95250</xdr:rowOff>
    </xdr:from>
    <xdr:to>
      <xdr:col>5</xdr:col>
      <xdr:colOff>0</xdr:colOff>
      <xdr:row>3</xdr:row>
      <xdr:rowOff>95250</xdr:rowOff>
    </xdr:to>
    <xdr:sp>
      <xdr:nvSpPr>
        <xdr:cNvPr id="156453" name="Line 3"/>
        <xdr:cNvSpPr>
          <a:spLocks noChangeShapeType="1"/>
        </xdr:cNvSpPr>
      </xdr:nvSpPr>
      <xdr:spPr>
        <a:xfrm>
          <a:off x="405765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6454" name="Line 7"/>
        <xdr:cNvSpPr>
          <a:spLocks noChangeShapeType="1"/>
        </xdr:cNvSpPr>
      </xdr:nvSpPr>
      <xdr:spPr>
        <a:xfrm>
          <a:off x="64389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6455" name="Line 8"/>
        <xdr:cNvSpPr>
          <a:spLocks noChangeShapeType="1"/>
        </xdr:cNvSpPr>
      </xdr:nvSpPr>
      <xdr:spPr>
        <a:xfrm>
          <a:off x="64389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6456" name="Line 9"/>
        <xdr:cNvSpPr>
          <a:spLocks noChangeShapeType="1"/>
        </xdr:cNvSpPr>
      </xdr:nvSpPr>
      <xdr:spPr>
        <a:xfrm>
          <a:off x="64389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</xdr:row>
      <xdr:rowOff>95250</xdr:rowOff>
    </xdr:from>
    <xdr:to>
      <xdr:col>5</xdr:col>
      <xdr:colOff>0</xdr:colOff>
      <xdr:row>3</xdr:row>
      <xdr:rowOff>95250</xdr:rowOff>
    </xdr:to>
    <xdr:sp>
      <xdr:nvSpPr>
        <xdr:cNvPr id="156457" name="Line 3"/>
        <xdr:cNvSpPr>
          <a:spLocks noChangeShapeType="1"/>
        </xdr:cNvSpPr>
      </xdr:nvSpPr>
      <xdr:spPr>
        <a:xfrm>
          <a:off x="405765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6458" name="Line 7"/>
        <xdr:cNvSpPr>
          <a:spLocks noChangeShapeType="1"/>
        </xdr:cNvSpPr>
      </xdr:nvSpPr>
      <xdr:spPr>
        <a:xfrm>
          <a:off x="64389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6459" name="Line 8"/>
        <xdr:cNvSpPr>
          <a:spLocks noChangeShapeType="1"/>
        </xdr:cNvSpPr>
      </xdr:nvSpPr>
      <xdr:spPr>
        <a:xfrm>
          <a:off x="64389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6460" name="Line 9"/>
        <xdr:cNvSpPr>
          <a:spLocks noChangeShapeType="1"/>
        </xdr:cNvSpPr>
      </xdr:nvSpPr>
      <xdr:spPr>
        <a:xfrm>
          <a:off x="64389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</xdr:row>
      <xdr:rowOff>95250</xdr:rowOff>
    </xdr:from>
    <xdr:to>
      <xdr:col>4</xdr:col>
      <xdr:colOff>0</xdr:colOff>
      <xdr:row>3</xdr:row>
      <xdr:rowOff>95250</xdr:rowOff>
    </xdr:to>
    <xdr:sp>
      <xdr:nvSpPr>
        <xdr:cNvPr id="156461" name="Line 3"/>
        <xdr:cNvSpPr>
          <a:spLocks noChangeShapeType="1"/>
        </xdr:cNvSpPr>
      </xdr:nvSpPr>
      <xdr:spPr>
        <a:xfrm>
          <a:off x="32385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6462" name="Line 7"/>
        <xdr:cNvSpPr>
          <a:spLocks noChangeShapeType="1"/>
        </xdr:cNvSpPr>
      </xdr:nvSpPr>
      <xdr:spPr>
        <a:xfrm>
          <a:off x="48768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6463" name="Line 8"/>
        <xdr:cNvSpPr>
          <a:spLocks noChangeShapeType="1"/>
        </xdr:cNvSpPr>
      </xdr:nvSpPr>
      <xdr:spPr>
        <a:xfrm>
          <a:off x="48768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6464" name="Line 9"/>
        <xdr:cNvSpPr>
          <a:spLocks noChangeShapeType="1"/>
        </xdr:cNvSpPr>
      </xdr:nvSpPr>
      <xdr:spPr>
        <a:xfrm>
          <a:off x="48768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</xdr:row>
      <xdr:rowOff>95250</xdr:rowOff>
    </xdr:from>
    <xdr:to>
      <xdr:col>4</xdr:col>
      <xdr:colOff>0</xdr:colOff>
      <xdr:row>3</xdr:row>
      <xdr:rowOff>95250</xdr:rowOff>
    </xdr:to>
    <xdr:sp>
      <xdr:nvSpPr>
        <xdr:cNvPr id="156465" name="Line 3"/>
        <xdr:cNvSpPr>
          <a:spLocks noChangeShapeType="1"/>
        </xdr:cNvSpPr>
      </xdr:nvSpPr>
      <xdr:spPr>
        <a:xfrm>
          <a:off x="32385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6466" name="Line 7"/>
        <xdr:cNvSpPr>
          <a:spLocks noChangeShapeType="1"/>
        </xdr:cNvSpPr>
      </xdr:nvSpPr>
      <xdr:spPr>
        <a:xfrm>
          <a:off x="48768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6467" name="Line 8"/>
        <xdr:cNvSpPr>
          <a:spLocks noChangeShapeType="1"/>
        </xdr:cNvSpPr>
      </xdr:nvSpPr>
      <xdr:spPr>
        <a:xfrm>
          <a:off x="48768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6468" name="Line 9"/>
        <xdr:cNvSpPr>
          <a:spLocks noChangeShapeType="1"/>
        </xdr:cNvSpPr>
      </xdr:nvSpPr>
      <xdr:spPr>
        <a:xfrm>
          <a:off x="48768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</xdr:row>
      <xdr:rowOff>95250</xdr:rowOff>
    </xdr:from>
    <xdr:to>
      <xdr:col>3</xdr:col>
      <xdr:colOff>0</xdr:colOff>
      <xdr:row>3</xdr:row>
      <xdr:rowOff>95250</xdr:rowOff>
    </xdr:to>
    <xdr:sp>
      <xdr:nvSpPr>
        <xdr:cNvPr id="156469" name="Line 10"/>
        <xdr:cNvSpPr>
          <a:spLocks noChangeShapeType="1"/>
        </xdr:cNvSpPr>
      </xdr:nvSpPr>
      <xdr:spPr>
        <a:xfrm>
          <a:off x="241935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</xdr:row>
      <xdr:rowOff>95250</xdr:rowOff>
    </xdr:from>
    <xdr:to>
      <xdr:col>5</xdr:col>
      <xdr:colOff>0</xdr:colOff>
      <xdr:row>3</xdr:row>
      <xdr:rowOff>95250</xdr:rowOff>
    </xdr:to>
    <xdr:sp>
      <xdr:nvSpPr>
        <xdr:cNvPr id="156470" name="Line 3"/>
        <xdr:cNvSpPr>
          <a:spLocks noChangeShapeType="1"/>
        </xdr:cNvSpPr>
      </xdr:nvSpPr>
      <xdr:spPr>
        <a:xfrm>
          <a:off x="405765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6471" name="Line 7"/>
        <xdr:cNvSpPr>
          <a:spLocks noChangeShapeType="1"/>
        </xdr:cNvSpPr>
      </xdr:nvSpPr>
      <xdr:spPr>
        <a:xfrm>
          <a:off x="64389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6472" name="Line 8"/>
        <xdr:cNvSpPr>
          <a:spLocks noChangeShapeType="1"/>
        </xdr:cNvSpPr>
      </xdr:nvSpPr>
      <xdr:spPr>
        <a:xfrm>
          <a:off x="64389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6473" name="Line 9"/>
        <xdr:cNvSpPr>
          <a:spLocks noChangeShapeType="1"/>
        </xdr:cNvSpPr>
      </xdr:nvSpPr>
      <xdr:spPr>
        <a:xfrm>
          <a:off x="64389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</xdr:row>
      <xdr:rowOff>95250</xdr:rowOff>
    </xdr:from>
    <xdr:to>
      <xdr:col>5</xdr:col>
      <xdr:colOff>0</xdr:colOff>
      <xdr:row>3</xdr:row>
      <xdr:rowOff>95250</xdr:rowOff>
    </xdr:to>
    <xdr:sp>
      <xdr:nvSpPr>
        <xdr:cNvPr id="156474" name="Line 3"/>
        <xdr:cNvSpPr>
          <a:spLocks noChangeShapeType="1"/>
        </xdr:cNvSpPr>
      </xdr:nvSpPr>
      <xdr:spPr>
        <a:xfrm>
          <a:off x="405765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6475" name="Line 7"/>
        <xdr:cNvSpPr>
          <a:spLocks noChangeShapeType="1"/>
        </xdr:cNvSpPr>
      </xdr:nvSpPr>
      <xdr:spPr>
        <a:xfrm>
          <a:off x="64389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6476" name="Line 8"/>
        <xdr:cNvSpPr>
          <a:spLocks noChangeShapeType="1"/>
        </xdr:cNvSpPr>
      </xdr:nvSpPr>
      <xdr:spPr>
        <a:xfrm>
          <a:off x="64389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156477" name="Line 9"/>
        <xdr:cNvSpPr>
          <a:spLocks noChangeShapeType="1"/>
        </xdr:cNvSpPr>
      </xdr:nvSpPr>
      <xdr:spPr>
        <a:xfrm>
          <a:off x="64389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</xdr:row>
      <xdr:rowOff>95250</xdr:rowOff>
    </xdr:from>
    <xdr:to>
      <xdr:col>4</xdr:col>
      <xdr:colOff>0</xdr:colOff>
      <xdr:row>3</xdr:row>
      <xdr:rowOff>95250</xdr:rowOff>
    </xdr:to>
    <xdr:sp>
      <xdr:nvSpPr>
        <xdr:cNvPr id="156478" name="Line 3"/>
        <xdr:cNvSpPr>
          <a:spLocks noChangeShapeType="1"/>
        </xdr:cNvSpPr>
      </xdr:nvSpPr>
      <xdr:spPr>
        <a:xfrm>
          <a:off x="32385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6479" name="Line 7"/>
        <xdr:cNvSpPr>
          <a:spLocks noChangeShapeType="1"/>
        </xdr:cNvSpPr>
      </xdr:nvSpPr>
      <xdr:spPr>
        <a:xfrm>
          <a:off x="48768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6480" name="Line 8"/>
        <xdr:cNvSpPr>
          <a:spLocks noChangeShapeType="1"/>
        </xdr:cNvSpPr>
      </xdr:nvSpPr>
      <xdr:spPr>
        <a:xfrm>
          <a:off x="48768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6481" name="Line 9"/>
        <xdr:cNvSpPr>
          <a:spLocks noChangeShapeType="1"/>
        </xdr:cNvSpPr>
      </xdr:nvSpPr>
      <xdr:spPr>
        <a:xfrm>
          <a:off x="48768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</xdr:row>
      <xdr:rowOff>95250</xdr:rowOff>
    </xdr:from>
    <xdr:to>
      <xdr:col>4</xdr:col>
      <xdr:colOff>0</xdr:colOff>
      <xdr:row>3</xdr:row>
      <xdr:rowOff>95250</xdr:rowOff>
    </xdr:to>
    <xdr:sp>
      <xdr:nvSpPr>
        <xdr:cNvPr id="156482" name="Line 3"/>
        <xdr:cNvSpPr>
          <a:spLocks noChangeShapeType="1"/>
        </xdr:cNvSpPr>
      </xdr:nvSpPr>
      <xdr:spPr>
        <a:xfrm>
          <a:off x="32385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6483" name="Line 7"/>
        <xdr:cNvSpPr>
          <a:spLocks noChangeShapeType="1"/>
        </xdr:cNvSpPr>
      </xdr:nvSpPr>
      <xdr:spPr>
        <a:xfrm>
          <a:off x="48768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6484" name="Line 8"/>
        <xdr:cNvSpPr>
          <a:spLocks noChangeShapeType="1"/>
        </xdr:cNvSpPr>
      </xdr:nvSpPr>
      <xdr:spPr>
        <a:xfrm>
          <a:off x="48768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156485" name="Line 9"/>
        <xdr:cNvSpPr>
          <a:spLocks noChangeShapeType="1"/>
        </xdr:cNvSpPr>
      </xdr:nvSpPr>
      <xdr:spPr>
        <a:xfrm>
          <a:off x="48768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I21"/>
  <sheetViews>
    <sheetView showZeros="0" zoomScale="75" zoomScaleNormal="75" workbookViewId="0">
      <selection activeCell="B6" sqref="B6"/>
    </sheetView>
  </sheetViews>
  <sheetFormatPr defaultColWidth="8.75" defaultRowHeight="15"/>
  <cols>
    <col min="1" max="1" width="15.625" customWidth="1"/>
    <col min="2" max="2" width="17.25" customWidth="1"/>
    <col min="3" max="3" width="12.75" customWidth="1"/>
    <col min="4" max="4" width="12.625" customWidth="1"/>
    <col min="5" max="5" width="10.875" customWidth="1"/>
    <col min="6" max="6" width="13.125" customWidth="1"/>
    <col min="7" max="7" width="10.375" customWidth="1"/>
    <col min="8" max="8" width="13" customWidth="1"/>
    <col min="9" max="9" width="11.5" customWidth="1"/>
  </cols>
  <sheetData>
    <row r="1" ht="20.1" customHeight="1" spans="1:9">
      <c r="A1" s="189" t="e">
        <f>#REF!</f>
        <v>#REF!</v>
      </c>
      <c r="B1" s="189"/>
      <c r="C1" s="189"/>
      <c r="D1" s="189"/>
      <c r="E1" s="189"/>
      <c r="F1" s="189"/>
      <c r="G1" s="189"/>
      <c r="H1" s="189"/>
      <c r="I1" s="189"/>
    </row>
    <row r="2" ht="20.1" customHeight="1" spans="1:9">
      <c r="A2" t="e">
        <f>#REF!</f>
        <v>#REF!</v>
      </c>
      <c r="G2" t="s">
        <v>0</v>
      </c>
      <c r="I2" s="199" t="s">
        <v>1</v>
      </c>
    </row>
    <row r="3" ht="20.1" customHeight="1" spans="1:9">
      <c r="A3" s="190" t="s">
        <v>2</v>
      </c>
      <c r="B3" s="191" t="s">
        <v>3</v>
      </c>
      <c r="C3" s="191" t="s">
        <v>4</v>
      </c>
      <c r="D3" s="191" t="s">
        <v>5</v>
      </c>
      <c r="E3" s="190" t="s">
        <v>6</v>
      </c>
      <c r="F3" s="190" t="s">
        <v>7</v>
      </c>
      <c r="G3" s="190" t="s">
        <v>8</v>
      </c>
      <c r="H3" s="191" t="s">
        <v>9</v>
      </c>
      <c r="I3" s="190" t="s">
        <v>10</v>
      </c>
    </row>
    <row r="4" ht="20.1" customHeight="1" spans="1:9">
      <c r="A4" s="190"/>
      <c r="B4" s="191"/>
      <c r="C4" s="191"/>
      <c r="D4" s="191"/>
      <c r="E4" s="190"/>
      <c r="F4" s="190"/>
      <c r="G4" s="190"/>
      <c r="H4" s="191"/>
      <c r="I4" s="190"/>
    </row>
    <row r="5" ht="20.1" customHeight="1" spans="1:9">
      <c r="A5" s="190" t="s">
        <v>11</v>
      </c>
      <c r="B5" s="192"/>
      <c r="C5" s="193"/>
      <c r="D5" s="193"/>
      <c r="E5" s="193"/>
      <c r="F5" s="193"/>
      <c r="G5" s="194"/>
      <c r="H5" s="193"/>
      <c r="I5" s="194"/>
    </row>
    <row r="6" ht="20.1" customHeight="1" spans="1:9">
      <c r="A6" s="190" t="e">
        <f>估算表!#REF!</f>
        <v>#REF!</v>
      </c>
      <c r="B6" s="192" t="e">
        <f>估算表!#REF!/10000</f>
        <v>#REF!</v>
      </c>
      <c r="C6" s="195"/>
      <c r="D6" s="195"/>
      <c r="E6" s="195"/>
      <c r="F6" s="195"/>
      <c r="G6" s="196"/>
      <c r="H6" s="195"/>
      <c r="I6" s="196"/>
    </row>
    <row r="7" ht="20.1" customHeight="1" spans="1:9">
      <c r="A7" s="190" t="s">
        <v>12</v>
      </c>
      <c r="B7" s="192"/>
      <c r="C7" s="195"/>
      <c r="D7" s="195"/>
      <c r="E7" s="195"/>
      <c r="F7" s="195"/>
      <c r="G7" s="196"/>
      <c r="H7" s="195"/>
      <c r="I7" s="196"/>
    </row>
    <row r="8" ht="20.1" customHeight="1" spans="1:9">
      <c r="A8" s="190" t="s">
        <v>13</v>
      </c>
      <c r="B8" s="192"/>
      <c r="C8" s="195"/>
      <c r="D8" s="195"/>
      <c r="E8" s="195"/>
      <c r="F8" s="195"/>
      <c r="G8" s="196"/>
      <c r="H8" s="195"/>
      <c r="I8" s="196"/>
    </row>
    <row r="9" ht="20.1" customHeight="1" spans="1:9">
      <c r="A9" s="190" t="s">
        <v>14</v>
      </c>
      <c r="B9" s="192"/>
      <c r="C9" s="195"/>
      <c r="D9" s="195"/>
      <c r="E9" s="195"/>
      <c r="F9" s="195"/>
      <c r="G9" s="196"/>
      <c r="H9" s="195"/>
      <c r="I9" s="196"/>
    </row>
    <row r="10" ht="20.1" customHeight="1" spans="1:9">
      <c r="A10" s="190" t="s">
        <v>15</v>
      </c>
      <c r="B10" s="192"/>
      <c r="C10" s="195"/>
      <c r="D10" s="195"/>
      <c r="E10" s="195"/>
      <c r="F10" s="195"/>
      <c r="G10" s="196"/>
      <c r="H10" s="195"/>
      <c r="I10" s="196"/>
    </row>
    <row r="11" ht="20.1" customHeight="1" spans="1:9">
      <c r="A11" s="190" t="s">
        <v>16</v>
      </c>
      <c r="B11" s="192"/>
      <c r="C11" s="195"/>
      <c r="D11" s="195"/>
      <c r="E11" s="195"/>
      <c r="F11" s="195"/>
      <c r="G11" s="196"/>
      <c r="H11" s="195"/>
      <c r="I11" s="196"/>
    </row>
    <row r="12" ht="20.1" customHeight="1" spans="1:9">
      <c r="A12" s="190" t="s">
        <v>17</v>
      </c>
      <c r="B12" s="192"/>
      <c r="C12" s="195"/>
      <c r="D12" s="195"/>
      <c r="E12" s="195"/>
      <c r="F12" s="195"/>
      <c r="G12" s="196"/>
      <c r="H12" s="195"/>
      <c r="I12" s="196"/>
    </row>
    <row r="13" ht="20.1" customHeight="1" spans="1:9">
      <c r="A13" s="190" t="s">
        <v>18</v>
      </c>
      <c r="B13" s="192"/>
      <c r="C13" s="195"/>
      <c r="D13" s="195"/>
      <c r="E13" s="195"/>
      <c r="F13" s="195"/>
      <c r="G13" s="196"/>
      <c r="H13" s="195"/>
      <c r="I13" s="196"/>
    </row>
    <row r="14" ht="20.1" customHeight="1" spans="1:9">
      <c r="A14" s="190" t="s">
        <v>19</v>
      </c>
      <c r="B14" s="192"/>
      <c r="C14" s="195"/>
      <c r="D14" s="195"/>
      <c r="E14" s="195"/>
      <c r="F14" s="195"/>
      <c r="G14" s="196"/>
      <c r="H14" s="195"/>
      <c r="I14" s="196"/>
    </row>
    <row r="15" ht="20.1" customHeight="1" spans="1:9">
      <c r="A15" s="190"/>
      <c r="B15" s="192"/>
      <c r="C15" s="195"/>
      <c r="D15" s="195"/>
      <c r="E15" s="195"/>
      <c r="F15" s="195"/>
      <c r="G15" s="196"/>
      <c r="H15" s="195"/>
      <c r="I15" s="196"/>
    </row>
    <row r="16" ht="20.1" customHeight="1" spans="1:9">
      <c r="A16" s="190"/>
      <c r="B16" s="192"/>
      <c r="C16" s="195"/>
      <c r="D16" s="195"/>
      <c r="E16" s="195"/>
      <c r="F16" s="195"/>
      <c r="G16" s="196"/>
      <c r="H16" s="195"/>
      <c r="I16" s="196"/>
    </row>
    <row r="17" ht="20.1" customHeight="1" spans="1:9">
      <c r="A17" s="190"/>
      <c r="B17" s="192"/>
      <c r="C17" s="195"/>
      <c r="D17" s="195"/>
      <c r="E17" s="195"/>
      <c r="F17" s="195"/>
      <c r="G17" s="196"/>
      <c r="H17" s="195"/>
      <c r="I17" s="196"/>
    </row>
    <row r="18" ht="20.1" customHeight="1" spans="1:9">
      <c r="A18" s="190"/>
      <c r="B18" s="192"/>
      <c r="C18" s="195"/>
      <c r="D18" s="195"/>
      <c r="E18" s="195"/>
      <c r="F18" s="195"/>
      <c r="G18" s="196"/>
      <c r="H18" s="195"/>
      <c r="I18" s="196"/>
    </row>
    <row r="19" ht="20.1" customHeight="1" spans="1:9">
      <c r="A19" s="190" t="s">
        <v>20</v>
      </c>
      <c r="B19" s="192" t="e">
        <f>SUM(B5:B18)</f>
        <v>#REF!</v>
      </c>
      <c r="C19" s="197">
        <f>估算表!H25/10000</f>
        <v>0.012</v>
      </c>
      <c r="D19" s="197" t="e">
        <f>B19+C19</f>
        <v>#REF!</v>
      </c>
      <c r="E19" s="197">
        <f>估算表!H27/10000</f>
        <v>0.006</v>
      </c>
      <c r="F19" s="197">
        <f>估算表!H30/10000</f>
        <v>0.118</v>
      </c>
      <c r="G19" s="198">
        <f>估算表!H31/10000</f>
        <v>0</v>
      </c>
      <c r="H19" s="197">
        <f>估算表!H32/10000</f>
        <v>0</v>
      </c>
      <c r="I19" s="198" t="e">
        <f>D19+E19+G19+H19</f>
        <v>#REF!</v>
      </c>
    </row>
    <row r="21" spans="1:7">
      <c r="A21" t="e">
        <f>#REF!</f>
        <v>#REF!</v>
      </c>
      <c r="G21" t="e">
        <f>#REF!</f>
        <v>#REF!</v>
      </c>
    </row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94" right="0.75" top="0.98" bottom="0.98" header="0.51" footer="0.51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tabColor rgb="FF92D050"/>
    <pageSetUpPr fitToPage="1"/>
  </sheetPr>
  <dimension ref="A1:O37"/>
  <sheetViews>
    <sheetView showZeros="0" tabSelected="1" zoomScale="80" zoomScaleNormal="80" zoomScaleSheetLayoutView="75" topLeftCell="C1" workbookViewId="0">
      <pane ySplit="4" topLeftCell="A22" activePane="bottomLeft" state="frozen"/>
      <selection/>
      <selection pane="bottomLeft" activeCell="H27" sqref="H25 H5 H27"/>
    </sheetView>
  </sheetViews>
  <sheetFormatPr defaultColWidth="7.625" defaultRowHeight="15.5"/>
  <cols>
    <col min="1" max="1" width="0.125" style="137" customWidth="1"/>
    <col min="2" max="2" width="7.625" style="137" customWidth="1"/>
    <col min="3" max="3" width="44.125" style="138" customWidth="1"/>
    <col min="4" max="4" width="12.125" style="139" customWidth="1"/>
    <col min="5" max="5" width="10.625" style="139" customWidth="1"/>
    <col min="6" max="6" width="10.875" style="139" customWidth="1"/>
    <col min="7" max="7" width="10.25" style="139" customWidth="1"/>
    <col min="8" max="8" width="13.25" style="139" customWidth="1"/>
    <col min="9" max="9" width="7.625" style="133" customWidth="1"/>
    <col min="10" max="10" width="12" style="140" customWidth="1"/>
    <col min="11" max="11" width="14" style="140" customWidth="1"/>
    <col min="12" max="12" width="9.5" style="133" customWidth="1"/>
    <col min="13" max="13" width="17.625" style="139" customWidth="1"/>
    <col min="14" max="14" width="10.75" style="138" customWidth="1"/>
    <col min="15" max="15" width="11" style="138" customWidth="1"/>
    <col min="16" max="16384" width="7.625" style="138"/>
  </cols>
  <sheetData>
    <row r="1" ht="31.5" customHeight="1" spans="1:13">
      <c r="A1" s="141" t="s">
        <v>21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ht="18" customHeight="1" spans="1:13">
      <c r="A2" s="143"/>
      <c r="B2" s="40" t="s">
        <v>22</v>
      </c>
      <c r="C2" s="40"/>
      <c r="D2" s="40"/>
      <c r="E2" s="40"/>
      <c r="F2" s="40"/>
      <c r="G2" s="40"/>
      <c r="H2" s="40"/>
      <c r="I2" s="168"/>
      <c r="J2" s="169"/>
      <c r="M2" s="170" t="s">
        <v>23</v>
      </c>
    </row>
    <row r="3" ht="18" customHeight="1" spans="1:13">
      <c r="A3" s="144" t="s">
        <v>24</v>
      </c>
      <c r="B3" s="144" t="s">
        <v>25</v>
      </c>
      <c r="C3" s="145" t="s">
        <v>26</v>
      </c>
      <c r="D3" s="146" t="s">
        <v>27</v>
      </c>
      <c r="E3" s="147"/>
      <c r="F3" s="147"/>
      <c r="G3" s="147"/>
      <c r="H3" s="148"/>
      <c r="I3" s="171" t="s">
        <v>28</v>
      </c>
      <c r="J3" s="172"/>
      <c r="K3" s="173"/>
      <c r="L3" s="174" t="s">
        <v>29</v>
      </c>
      <c r="M3" s="175" t="s">
        <v>30</v>
      </c>
    </row>
    <row r="4" s="133" customFormat="1" ht="45.75" customHeight="1" spans="1:13">
      <c r="A4" s="144"/>
      <c r="B4" s="144"/>
      <c r="C4" s="145"/>
      <c r="D4" s="149" t="s">
        <v>31</v>
      </c>
      <c r="E4" s="149" t="s">
        <v>32</v>
      </c>
      <c r="F4" s="150" t="s">
        <v>33</v>
      </c>
      <c r="G4" s="149" t="s">
        <v>34</v>
      </c>
      <c r="H4" s="149" t="s">
        <v>35</v>
      </c>
      <c r="I4" s="176" t="s">
        <v>36</v>
      </c>
      <c r="J4" s="177" t="s">
        <v>37</v>
      </c>
      <c r="K4" s="177" t="s">
        <v>38</v>
      </c>
      <c r="L4" s="174"/>
      <c r="M4" s="178"/>
    </row>
    <row r="5" s="134" customFormat="1" ht="20" customHeight="1" spans="1:15">
      <c r="A5" s="151"/>
      <c r="B5" s="151">
        <v>1</v>
      </c>
      <c r="C5" s="152" t="s">
        <v>39</v>
      </c>
      <c r="D5" s="153">
        <v>841.08</v>
      </c>
      <c r="E5" s="153">
        <v>164.8</v>
      </c>
      <c r="F5" s="153">
        <v>0</v>
      </c>
      <c r="G5" s="153"/>
      <c r="H5" s="153">
        <v>1005.88</v>
      </c>
      <c r="I5" s="179" t="s">
        <v>40</v>
      </c>
      <c r="J5" s="180">
        <v>3349</v>
      </c>
      <c r="K5" s="181">
        <v>3004</v>
      </c>
      <c r="L5" s="182">
        <v>0.8493</v>
      </c>
      <c r="M5" s="153"/>
      <c r="N5" s="183"/>
      <c r="O5" s="183"/>
    </row>
    <row r="6" s="135" customFormat="1" ht="20" customHeight="1" spans="1:15">
      <c r="A6" s="154">
        <v>1</v>
      </c>
      <c r="B6" s="144" t="s">
        <v>41</v>
      </c>
      <c r="C6" s="155" t="s">
        <v>42</v>
      </c>
      <c r="D6" s="149">
        <v>11.5</v>
      </c>
      <c r="E6" s="149">
        <v>0.59</v>
      </c>
      <c r="F6" s="149"/>
      <c r="G6" s="149"/>
      <c r="H6" s="149">
        <v>12.09</v>
      </c>
      <c r="I6" s="145" t="s">
        <v>40</v>
      </c>
      <c r="J6" s="145">
        <v>53</v>
      </c>
      <c r="K6" s="149">
        <v>2281.13</v>
      </c>
      <c r="L6" s="184"/>
      <c r="M6" s="149"/>
      <c r="N6" s="185"/>
      <c r="O6" s="186"/>
    </row>
    <row r="7" s="135" customFormat="1" ht="20" customHeight="1" spans="1:15">
      <c r="A7" s="154"/>
      <c r="B7" s="144" t="s">
        <v>43</v>
      </c>
      <c r="C7" s="155" t="s">
        <v>44</v>
      </c>
      <c r="D7" s="149">
        <v>37.74</v>
      </c>
      <c r="E7" s="149">
        <v>2.16</v>
      </c>
      <c r="F7" s="149"/>
      <c r="G7" s="149"/>
      <c r="H7" s="149">
        <v>39.9</v>
      </c>
      <c r="I7" s="145" t="s">
        <v>40</v>
      </c>
      <c r="J7" s="145">
        <v>90</v>
      </c>
      <c r="K7" s="149">
        <v>4433.33</v>
      </c>
      <c r="L7" s="184"/>
      <c r="M7" s="149"/>
      <c r="N7" s="185"/>
      <c r="O7" s="186"/>
    </row>
    <row r="8" s="135" customFormat="1" ht="20" customHeight="1" spans="1:15">
      <c r="A8" s="154"/>
      <c r="B8" s="144" t="s">
        <v>45</v>
      </c>
      <c r="C8" s="155" t="s">
        <v>46</v>
      </c>
      <c r="D8" s="149">
        <v>12.54</v>
      </c>
      <c r="E8" s="149">
        <v>0.34</v>
      </c>
      <c r="F8" s="149"/>
      <c r="G8" s="149"/>
      <c r="H8" s="149">
        <v>12.88</v>
      </c>
      <c r="I8" s="145" t="s">
        <v>40</v>
      </c>
      <c r="J8" s="145">
        <v>28</v>
      </c>
      <c r="K8" s="149">
        <v>4600</v>
      </c>
      <c r="L8" s="184"/>
      <c r="M8" s="149"/>
      <c r="N8" s="185"/>
      <c r="O8" s="186"/>
    </row>
    <row r="9" s="135" customFormat="1" ht="20" customHeight="1" spans="1:15">
      <c r="A9" s="154"/>
      <c r="B9" s="144" t="s">
        <v>47</v>
      </c>
      <c r="C9" s="155" t="s">
        <v>48</v>
      </c>
      <c r="D9" s="149">
        <v>8.19</v>
      </c>
      <c r="E9" s="149">
        <v>0.54</v>
      </c>
      <c r="F9" s="149"/>
      <c r="G9" s="149"/>
      <c r="H9" s="149">
        <v>8.73</v>
      </c>
      <c r="I9" s="145" t="s">
        <v>40</v>
      </c>
      <c r="J9" s="145">
        <v>24</v>
      </c>
      <c r="K9" s="149">
        <v>3637.5</v>
      </c>
      <c r="L9" s="184"/>
      <c r="M9" s="149"/>
      <c r="N9" s="185"/>
      <c r="O9" s="186"/>
    </row>
    <row r="10" s="135" customFormat="1" ht="20" customHeight="1" spans="1:15">
      <c r="A10" s="154"/>
      <c r="B10" s="144" t="s">
        <v>49</v>
      </c>
      <c r="C10" s="155" t="s">
        <v>50</v>
      </c>
      <c r="D10" s="149">
        <v>125.88</v>
      </c>
      <c r="E10" s="149">
        <v>6.12</v>
      </c>
      <c r="F10" s="149"/>
      <c r="G10" s="149"/>
      <c r="H10" s="149">
        <v>132</v>
      </c>
      <c r="I10" s="145" t="s">
        <v>40</v>
      </c>
      <c r="J10" s="145">
        <v>498</v>
      </c>
      <c r="K10" s="149">
        <v>2650.6</v>
      </c>
      <c r="L10" s="184"/>
      <c r="M10" s="149"/>
      <c r="N10" s="185"/>
      <c r="O10" s="186"/>
    </row>
    <row r="11" s="135" customFormat="1" ht="20" customHeight="1" spans="1:15">
      <c r="A11" s="154"/>
      <c r="B11" s="144" t="s">
        <v>51</v>
      </c>
      <c r="C11" s="155" t="s">
        <v>52</v>
      </c>
      <c r="D11" s="149">
        <v>64.5</v>
      </c>
      <c r="E11" s="149">
        <v>107.8</v>
      </c>
      <c r="F11" s="149"/>
      <c r="G11" s="149"/>
      <c r="H11" s="149">
        <v>172.3</v>
      </c>
      <c r="I11" s="145" t="s">
        <v>40</v>
      </c>
      <c r="J11" s="145">
        <v>214</v>
      </c>
      <c r="K11" s="149">
        <v>8051.4</v>
      </c>
      <c r="L11" s="184"/>
      <c r="M11" s="149"/>
      <c r="N11" s="185"/>
      <c r="O11" s="186"/>
    </row>
    <row r="12" s="135" customFormat="1" ht="20" customHeight="1" spans="1:15">
      <c r="A12" s="154"/>
      <c r="B12" s="144" t="s">
        <v>53</v>
      </c>
      <c r="C12" s="155" t="s">
        <v>54</v>
      </c>
      <c r="D12" s="149">
        <v>5.96</v>
      </c>
      <c r="E12" s="149">
        <v>5.29</v>
      </c>
      <c r="F12" s="149"/>
      <c r="G12" s="149"/>
      <c r="H12" s="149">
        <v>11.25</v>
      </c>
      <c r="I12" s="145" t="s">
        <v>40</v>
      </c>
      <c r="J12" s="145">
        <v>384</v>
      </c>
      <c r="K12" s="149">
        <v>292.97</v>
      </c>
      <c r="L12" s="184"/>
      <c r="M12" s="149"/>
      <c r="N12" s="185"/>
      <c r="O12" s="186"/>
    </row>
    <row r="13" s="135" customFormat="1" ht="20" customHeight="1" spans="1:15">
      <c r="A13" s="154"/>
      <c r="B13" s="144" t="s">
        <v>55</v>
      </c>
      <c r="C13" s="155" t="s">
        <v>56</v>
      </c>
      <c r="D13" s="149">
        <v>8.24</v>
      </c>
      <c r="E13" s="149">
        <v>1.37</v>
      </c>
      <c r="F13" s="149"/>
      <c r="G13" s="149"/>
      <c r="H13" s="149">
        <v>9.61</v>
      </c>
      <c r="I13" s="145" t="s">
        <v>40</v>
      </c>
      <c r="J13" s="145">
        <v>107</v>
      </c>
      <c r="K13" s="149">
        <v>898.13</v>
      </c>
      <c r="L13" s="184"/>
      <c r="M13" s="149"/>
      <c r="N13" s="185"/>
      <c r="O13" s="186"/>
    </row>
    <row r="14" s="135" customFormat="1" ht="20" customHeight="1" spans="1:15">
      <c r="A14" s="154"/>
      <c r="B14" s="144" t="s">
        <v>57</v>
      </c>
      <c r="C14" s="155" t="s">
        <v>58</v>
      </c>
      <c r="D14" s="149">
        <v>43.3</v>
      </c>
      <c r="E14" s="149">
        <v>2.71</v>
      </c>
      <c r="F14" s="149"/>
      <c r="G14" s="149"/>
      <c r="H14" s="149">
        <v>46.01</v>
      </c>
      <c r="I14" s="145" t="s">
        <v>40</v>
      </c>
      <c r="J14" s="145">
        <v>220</v>
      </c>
      <c r="K14" s="149">
        <v>2091.36</v>
      </c>
      <c r="L14" s="184"/>
      <c r="M14" s="149"/>
      <c r="N14" s="185"/>
      <c r="O14" s="186"/>
    </row>
    <row r="15" s="135" customFormat="1" ht="20" customHeight="1" spans="1:15">
      <c r="A15" s="154"/>
      <c r="B15" s="144" t="s">
        <v>59</v>
      </c>
      <c r="C15" s="155" t="s">
        <v>60</v>
      </c>
      <c r="D15" s="149">
        <v>68.66</v>
      </c>
      <c r="E15" s="149">
        <v>5.87</v>
      </c>
      <c r="F15" s="149"/>
      <c r="G15" s="149"/>
      <c r="H15" s="149">
        <v>74.53</v>
      </c>
      <c r="I15" s="145" t="s">
        <v>40</v>
      </c>
      <c r="J15" s="145">
        <v>288</v>
      </c>
      <c r="K15" s="149">
        <v>2587.85</v>
      </c>
      <c r="L15" s="184"/>
      <c r="M15" s="149"/>
      <c r="N15" s="185"/>
      <c r="O15" s="186"/>
    </row>
    <row r="16" s="135" customFormat="1" ht="20" customHeight="1" spans="1:15">
      <c r="A16" s="154"/>
      <c r="B16" s="144" t="s">
        <v>61</v>
      </c>
      <c r="C16" s="155" t="s">
        <v>62</v>
      </c>
      <c r="D16" s="149">
        <v>32.05</v>
      </c>
      <c r="E16" s="149">
        <v>1.91</v>
      </c>
      <c r="F16" s="149"/>
      <c r="G16" s="149"/>
      <c r="H16" s="149">
        <v>33.96</v>
      </c>
      <c r="I16" s="145" t="s">
        <v>40</v>
      </c>
      <c r="J16" s="145">
        <v>42</v>
      </c>
      <c r="K16" s="149">
        <v>8085.71</v>
      </c>
      <c r="L16" s="184"/>
      <c r="M16" s="149"/>
      <c r="N16" s="185"/>
      <c r="O16" s="186"/>
    </row>
    <row r="17" s="135" customFormat="1" ht="20" customHeight="1" spans="1:15">
      <c r="A17" s="154"/>
      <c r="B17" s="144" t="s">
        <v>63</v>
      </c>
      <c r="C17" s="155" t="s">
        <v>64</v>
      </c>
      <c r="D17" s="149">
        <v>23.15</v>
      </c>
      <c r="E17" s="149">
        <v>1.25</v>
      </c>
      <c r="F17" s="149"/>
      <c r="G17" s="149"/>
      <c r="H17" s="149">
        <v>24.4</v>
      </c>
      <c r="I17" s="145" t="s">
        <v>40</v>
      </c>
      <c r="J17" s="145">
        <v>28</v>
      </c>
      <c r="K17" s="149">
        <v>8714.29</v>
      </c>
      <c r="L17" s="184"/>
      <c r="M17" s="149"/>
      <c r="N17" s="185"/>
      <c r="O17" s="186"/>
    </row>
    <row r="18" s="135" customFormat="1" ht="20" customHeight="1" spans="1:15">
      <c r="A18" s="154"/>
      <c r="B18" s="144" t="s">
        <v>65</v>
      </c>
      <c r="C18" s="155" t="s">
        <v>66</v>
      </c>
      <c r="D18" s="149">
        <v>18.36</v>
      </c>
      <c r="E18" s="149">
        <v>1.07</v>
      </c>
      <c r="F18" s="149"/>
      <c r="G18" s="149"/>
      <c r="H18" s="149">
        <v>19.43</v>
      </c>
      <c r="I18" s="145" t="s">
        <v>40</v>
      </c>
      <c r="J18" s="145">
        <v>28</v>
      </c>
      <c r="K18" s="149">
        <v>6939.29</v>
      </c>
      <c r="L18" s="184"/>
      <c r="M18" s="149"/>
      <c r="N18" s="185"/>
      <c r="O18" s="186"/>
    </row>
    <row r="19" s="135" customFormat="1" ht="20" customHeight="1" spans="1:15">
      <c r="A19" s="154"/>
      <c r="B19" s="144" t="s">
        <v>67</v>
      </c>
      <c r="C19" s="155" t="s">
        <v>68</v>
      </c>
      <c r="D19" s="149">
        <v>215.43</v>
      </c>
      <c r="E19" s="149">
        <v>11.44</v>
      </c>
      <c r="F19" s="149"/>
      <c r="G19" s="149"/>
      <c r="H19" s="149">
        <v>226.87</v>
      </c>
      <c r="I19" s="145" t="s">
        <v>40</v>
      </c>
      <c r="J19" s="145">
        <v>639</v>
      </c>
      <c r="K19" s="149">
        <v>3550.39</v>
      </c>
      <c r="L19" s="184"/>
      <c r="M19" s="149"/>
      <c r="N19" s="185"/>
      <c r="O19" s="186"/>
    </row>
    <row r="20" s="135" customFormat="1" ht="20" customHeight="1" spans="1:15">
      <c r="A20" s="154"/>
      <c r="B20" s="144" t="s">
        <v>69</v>
      </c>
      <c r="C20" s="155" t="s">
        <v>70</v>
      </c>
      <c r="D20" s="149">
        <v>34.59</v>
      </c>
      <c r="E20" s="149">
        <v>2.45</v>
      </c>
      <c r="F20" s="149"/>
      <c r="G20" s="149"/>
      <c r="H20" s="149">
        <v>37.04</v>
      </c>
      <c r="I20" s="145" t="s">
        <v>40</v>
      </c>
      <c r="J20" s="145">
        <v>98</v>
      </c>
      <c r="K20" s="149">
        <v>3779.59</v>
      </c>
      <c r="L20" s="184"/>
      <c r="M20" s="149"/>
      <c r="N20" s="185"/>
      <c r="O20" s="186"/>
    </row>
    <row r="21" s="135" customFormat="1" ht="20" customHeight="1" spans="1:15">
      <c r="A21" s="154"/>
      <c r="B21" s="144" t="s">
        <v>71</v>
      </c>
      <c r="C21" s="155" t="s">
        <v>72</v>
      </c>
      <c r="D21" s="149">
        <v>34.95</v>
      </c>
      <c r="E21" s="149">
        <v>3.16</v>
      </c>
      <c r="F21" s="149"/>
      <c r="G21" s="149"/>
      <c r="H21" s="149">
        <v>38.11</v>
      </c>
      <c r="I21" s="145" t="s">
        <v>40</v>
      </c>
      <c r="J21" s="145">
        <v>113</v>
      </c>
      <c r="K21" s="149">
        <v>3372.57</v>
      </c>
      <c r="L21" s="184"/>
      <c r="M21" s="149"/>
      <c r="N21" s="185"/>
      <c r="O21" s="186"/>
    </row>
    <row r="22" s="135" customFormat="1" ht="20" customHeight="1" spans="1:15">
      <c r="A22" s="154"/>
      <c r="B22" s="144" t="s">
        <v>73</v>
      </c>
      <c r="C22" s="155" t="s">
        <v>74</v>
      </c>
      <c r="D22" s="149">
        <v>39.84</v>
      </c>
      <c r="E22" s="149">
        <v>3.37</v>
      </c>
      <c r="F22" s="149"/>
      <c r="G22" s="149"/>
      <c r="H22" s="149">
        <v>43.21</v>
      </c>
      <c r="I22" s="145" t="s">
        <v>40</v>
      </c>
      <c r="J22" s="145">
        <v>204</v>
      </c>
      <c r="K22" s="149">
        <v>2118.14</v>
      </c>
      <c r="L22" s="184"/>
      <c r="M22" s="149"/>
      <c r="N22" s="185"/>
      <c r="O22" s="186"/>
    </row>
    <row r="23" s="135" customFormat="1" ht="20" customHeight="1" spans="1:15">
      <c r="A23" s="154"/>
      <c r="B23" s="144" t="s">
        <v>75</v>
      </c>
      <c r="C23" s="155" t="s">
        <v>76</v>
      </c>
      <c r="D23" s="149">
        <v>20.86</v>
      </c>
      <c r="E23" s="149">
        <v>5.01</v>
      </c>
      <c r="F23" s="149"/>
      <c r="G23" s="149"/>
      <c r="H23" s="149">
        <v>25.87</v>
      </c>
      <c r="I23" s="145" t="s">
        <v>40</v>
      </c>
      <c r="J23" s="145">
        <v>203</v>
      </c>
      <c r="K23" s="149">
        <v>1274.38</v>
      </c>
      <c r="L23" s="184"/>
      <c r="M23" s="149"/>
      <c r="N23" s="185"/>
      <c r="O23" s="186"/>
    </row>
    <row r="24" s="135" customFormat="1" ht="20" customHeight="1" spans="1:15">
      <c r="A24" s="154"/>
      <c r="B24" s="144" t="s">
        <v>77</v>
      </c>
      <c r="C24" s="155" t="s">
        <v>78</v>
      </c>
      <c r="D24" s="149">
        <v>35.33</v>
      </c>
      <c r="E24" s="149">
        <v>2.35</v>
      </c>
      <c r="F24" s="149"/>
      <c r="G24" s="149"/>
      <c r="H24" s="149">
        <v>37.68</v>
      </c>
      <c r="I24" s="145" t="s">
        <v>40</v>
      </c>
      <c r="J24" s="145">
        <v>88</v>
      </c>
      <c r="K24" s="149">
        <v>4281.82</v>
      </c>
      <c r="L24" s="184"/>
      <c r="M24" s="149"/>
      <c r="N24" s="185"/>
      <c r="O24" s="186"/>
    </row>
    <row r="25" ht="20" customHeight="1" spans="1:15">
      <c r="A25" s="156"/>
      <c r="B25" s="144">
        <v>2</v>
      </c>
      <c r="C25" s="157" t="s">
        <v>79</v>
      </c>
      <c r="D25" s="149"/>
      <c r="E25" s="149"/>
      <c r="F25" s="149"/>
      <c r="G25" s="149">
        <v>122.15</v>
      </c>
      <c r="H25" s="149">
        <v>122.15</v>
      </c>
      <c r="I25" s="145" t="s">
        <v>40</v>
      </c>
      <c r="J25" s="177">
        <v>3349</v>
      </c>
      <c r="K25" s="187">
        <v>365</v>
      </c>
      <c r="L25" s="184">
        <v>0.1031</v>
      </c>
      <c r="M25" s="149"/>
      <c r="O25" s="186"/>
    </row>
    <row r="26" ht="20" customHeight="1" spans="1:15">
      <c r="A26" s="158"/>
      <c r="B26" s="144"/>
      <c r="C26" s="159" t="s">
        <v>80</v>
      </c>
      <c r="D26" s="149"/>
      <c r="E26" s="149"/>
      <c r="F26" s="149"/>
      <c r="G26" s="149"/>
      <c r="H26" s="149">
        <v>1128.03</v>
      </c>
      <c r="I26" s="145" t="s">
        <v>40</v>
      </c>
      <c r="J26" s="177">
        <v>3349</v>
      </c>
      <c r="K26" s="187">
        <v>3368</v>
      </c>
      <c r="L26" s="184">
        <v>0.9524</v>
      </c>
      <c r="M26" s="149"/>
      <c r="O26" s="186"/>
    </row>
    <row r="27" ht="20" customHeight="1" spans="1:15">
      <c r="A27" s="144"/>
      <c r="B27" s="144">
        <v>3</v>
      </c>
      <c r="C27" s="157" t="s">
        <v>81</v>
      </c>
      <c r="D27" s="149"/>
      <c r="E27" s="149"/>
      <c r="F27" s="149"/>
      <c r="G27" s="149"/>
      <c r="H27" s="149">
        <v>56.4</v>
      </c>
      <c r="I27" s="145" t="s">
        <v>40</v>
      </c>
      <c r="J27" s="177">
        <v>3349</v>
      </c>
      <c r="K27" s="187">
        <v>168</v>
      </c>
      <c r="L27" s="184">
        <v>0.0476</v>
      </c>
      <c r="M27" s="149"/>
      <c r="O27" s="186"/>
    </row>
    <row r="28" ht="20" customHeight="1" spans="1:15">
      <c r="A28" s="144"/>
      <c r="B28" s="144">
        <v>3.1</v>
      </c>
      <c r="C28" s="155" t="s">
        <v>82</v>
      </c>
      <c r="D28" s="149"/>
      <c r="E28" s="149"/>
      <c r="F28" s="149"/>
      <c r="G28" s="149"/>
      <c r="H28" s="149">
        <v>56.4</v>
      </c>
      <c r="I28" s="145" t="s">
        <v>40</v>
      </c>
      <c r="J28" s="177">
        <v>3349</v>
      </c>
      <c r="K28" s="187">
        <v>168</v>
      </c>
      <c r="L28" s="184">
        <v>0.0476</v>
      </c>
      <c r="M28" s="149" t="s">
        <v>83</v>
      </c>
      <c r="O28" s="186"/>
    </row>
    <row r="29" ht="20" customHeight="1" spans="1:15">
      <c r="A29" s="144"/>
      <c r="B29" s="144">
        <v>3.2</v>
      </c>
      <c r="C29" s="155" t="s">
        <v>84</v>
      </c>
      <c r="D29" s="149"/>
      <c r="E29" s="149"/>
      <c r="F29" s="149"/>
      <c r="G29" s="149"/>
      <c r="H29" s="149"/>
      <c r="I29" s="145"/>
      <c r="J29" s="177"/>
      <c r="K29" s="187"/>
      <c r="L29" s="184">
        <v>0</v>
      </c>
      <c r="M29" s="149"/>
      <c r="N29" s="136"/>
      <c r="O29" s="186"/>
    </row>
    <row r="30" s="136" customFormat="1" ht="20" customHeight="1" spans="1:15">
      <c r="A30" s="151"/>
      <c r="B30" s="151"/>
      <c r="C30" s="152" t="s">
        <v>85</v>
      </c>
      <c r="D30" s="153" t="s">
        <v>86</v>
      </c>
      <c r="E30" s="153" t="s">
        <v>86</v>
      </c>
      <c r="F30" s="153" t="s">
        <v>86</v>
      </c>
      <c r="G30" s="153" t="s">
        <v>86</v>
      </c>
      <c r="H30" s="153">
        <v>1184.43</v>
      </c>
      <c r="I30" s="179" t="s">
        <v>40</v>
      </c>
      <c r="J30" s="180">
        <v>3349</v>
      </c>
      <c r="K30" s="181">
        <v>3537</v>
      </c>
      <c r="L30" s="182">
        <v>1</v>
      </c>
      <c r="M30" s="153"/>
      <c r="N30" s="138"/>
      <c r="O30" s="186"/>
    </row>
    <row r="31" ht="20" customHeight="1" spans="1:15">
      <c r="A31" s="144"/>
      <c r="B31" s="144">
        <v>4</v>
      </c>
      <c r="C31" s="157" t="s">
        <v>87</v>
      </c>
      <c r="D31" s="149"/>
      <c r="E31" s="149"/>
      <c r="F31" s="149"/>
      <c r="G31" s="149"/>
      <c r="H31" s="149">
        <v>0</v>
      </c>
      <c r="I31" s="145" t="s">
        <v>40</v>
      </c>
      <c r="J31" s="177">
        <v>3349</v>
      </c>
      <c r="K31" s="187">
        <v>0</v>
      </c>
      <c r="L31" s="184">
        <v>0</v>
      </c>
      <c r="M31" s="149"/>
      <c r="O31" s="186"/>
    </row>
    <row r="32" ht="20" customHeight="1" spans="1:15">
      <c r="A32" s="144"/>
      <c r="B32" s="144">
        <v>5</v>
      </c>
      <c r="C32" s="157" t="s">
        <v>88</v>
      </c>
      <c r="D32" s="149"/>
      <c r="E32" s="149"/>
      <c r="F32" s="149"/>
      <c r="G32" s="149"/>
      <c r="H32" s="149"/>
      <c r="I32" s="145"/>
      <c r="J32" s="177"/>
      <c r="K32" s="187"/>
      <c r="L32" s="184">
        <v>0</v>
      </c>
      <c r="M32" s="149"/>
      <c r="O32" s="186"/>
    </row>
    <row r="33" ht="20" customHeight="1" spans="1:15">
      <c r="A33" s="160"/>
      <c r="B33" s="161">
        <v>6</v>
      </c>
      <c r="C33" s="162" t="s">
        <v>89</v>
      </c>
      <c r="D33" s="149" t="s">
        <v>86</v>
      </c>
      <c r="E33" s="149" t="s">
        <v>86</v>
      </c>
      <c r="F33" s="149" t="s">
        <v>86</v>
      </c>
      <c r="G33" s="149" t="s">
        <v>86</v>
      </c>
      <c r="H33" s="149">
        <v>1184.43</v>
      </c>
      <c r="I33" s="145" t="s">
        <v>40</v>
      </c>
      <c r="J33" s="177">
        <v>3349</v>
      </c>
      <c r="K33" s="187">
        <v>3537</v>
      </c>
      <c r="L33" s="184">
        <v>1</v>
      </c>
      <c r="M33" s="149"/>
      <c r="O33" s="186"/>
    </row>
    <row r="34" ht="18" customHeight="1" spans="1:11">
      <c r="A34" s="163"/>
      <c r="B34" s="163"/>
      <c r="K34" s="188"/>
    </row>
    <row r="35" ht="18" customHeight="1" spans="7:7">
      <c r="G35" s="164"/>
    </row>
    <row r="36" spans="7:8">
      <c r="G36" s="165"/>
      <c r="H36" s="166"/>
    </row>
    <row r="37" spans="7:8">
      <c r="G37" s="165"/>
      <c r="H37" s="167"/>
    </row>
  </sheetData>
  <mergeCells count="10">
    <mergeCell ref="A1:M1"/>
    <mergeCell ref="B2:H2"/>
    <mergeCell ref="D3:H3"/>
    <mergeCell ref="I3:K3"/>
    <mergeCell ref="A34:B34"/>
    <mergeCell ref="A3:A4"/>
    <mergeCell ref="B3:B4"/>
    <mergeCell ref="C3:C4"/>
    <mergeCell ref="L3:L4"/>
    <mergeCell ref="M3:M4"/>
  </mergeCells>
  <printOptions horizontalCentered="1"/>
  <pageMargins left="0.708333333333333" right="0.708333333333333" top="0.590277777777778" bottom="0.590277777777778" header="0.314583333333333" footer="0.314583333333333"/>
  <pageSetup paperSize="9" scale="72" fitToHeight="0" orientation="landscape" blackAndWhite="1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tabColor rgb="FF92D050"/>
    <pageSetUpPr fitToPage="1"/>
  </sheetPr>
  <dimension ref="A1:O60"/>
  <sheetViews>
    <sheetView showGridLines="0" showZeros="0" zoomScale="80" zoomScaleNormal="80" workbookViewId="0">
      <pane ySplit="4" topLeftCell="A5" activePane="bottomLeft" state="frozen"/>
      <selection/>
      <selection pane="bottomLeft" activeCell="C59" sqref="C59"/>
    </sheetView>
  </sheetViews>
  <sheetFormatPr defaultColWidth="9" defaultRowHeight="15.5"/>
  <cols>
    <col min="1" max="1" width="9.875" style="31" customWidth="1"/>
    <col min="2" max="2" width="34.25" style="32" customWidth="1"/>
    <col min="3" max="3" width="65.25" style="33" customWidth="1"/>
    <col min="4" max="4" width="24.875" style="34" hidden="1" customWidth="1"/>
    <col min="5" max="5" width="13.25" style="35" customWidth="1"/>
    <col min="6" max="6" width="13.25" style="36" customWidth="1"/>
    <col min="7" max="7" width="16.25" style="36" customWidth="1"/>
    <col min="8" max="14" width="9" style="37"/>
    <col min="15" max="15" width="9" style="38"/>
    <col min="16" max="16384" width="9" style="31"/>
  </cols>
  <sheetData>
    <row r="1" ht="21" spans="1:7">
      <c r="A1" s="39" t="s">
        <v>90</v>
      </c>
      <c r="B1" s="39"/>
      <c r="C1" s="39"/>
      <c r="D1" s="39"/>
      <c r="E1" s="39"/>
      <c r="F1" s="39"/>
      <c r="G1" s="39"/>
    </row>
    <row r="2" spans="1:7">
      <c r="A2" s="40" t="s">
        <v>22</v>
      </c>
      <c r="B2" s="40"/>
      <c r="C2" s="40"/>
      <c r="D2" s="41"/>
      <c r="E2" s="42"/>
      <c r="G2" s="43" t="s">
        <v>91</v>
      </c>
    </row>
    <row r="3" ht="20.1" customHeight="1" spans="1:7">
      <c r="A3" s="44" t="s">
        <v>25</v>
      </c>
      <c r="B3" s="45" t="s">
        <v>92</v>
      </c>
      <c r="C3" s="46" t="s">
        <v>93</v>
      </c>
      <c r="D3" s="47" t="s">
        <v>94</v>
      </c>
      <c r="E3" s="48" t="s">
        <v>95</v>
      </c>
      <c r="F3" s="49" t="s">
        <v>96</v>
      </c>
      <c r="G3" s="50"/>
    </row>
    <row r="4" ht="20.1" customHeight="1" spans="1:7">
      <c r="A4" s="44"/>
      <c r="B4" s="45"/>
      <c r="C4" s="46"/>
      <c r="D4" s="51" t="s">
        <v>97</v>
      </c>
      <c r="E4" s="52" t="s">
        <v>98</v>
      </c>
      <c r="F4" s="53"/>
      <c r="G4" s="54"/>
    </row>
    <row r="5" ht="20.1" customHeight="1" spans="1:7">
      <c r="A5" s="55">
        <v>1</v>
      </c>
      <c r="B5" s="56" t="s">
        <v>99</v>
      </c>
      <c r="C5" s="57" t="s">
        <v>86</v>
      </c>
      <c r="D5" s="58">
        <v>0</v>
      </c>
      <c r="E5" s="59">
        <v>65.83</v>
      </c>
      <c r="F5" s="60"/>
      <c r="G5" s="61"/>
    </row>
    <row r="6" ht="20.1" customHeight="1" spans="1:7">
      <c r="A6" s="44">
        <v>1.1</v>
      </c>
      <c r="B6" s="62" t="s">
        <v>100</v>
      </c>
      <c r="C6" s="63" t="s">
        <v>101</v>
      </c>
      <c r="D6" s="64">
        <v>22.43</v>
      </c>
      <c r="E6" s="65">
        <v>22.43</v>
      </c>
      <c r="F6" s="66" t="s">
        <v>102</v>
      </c>
      <c r="G6" s="67"/>
    </row>
    <row r="7" ht="20.1" customHeight="1" spans="1:8">
      <c r="A7" s="44">
        <v>1.2</v>
      </c>
      <c r="B7" s="68" t="s">
        <v>103</v>
      </c>
      <c r="C7" s="69" t="s">
        <v>104</v>
      </c>
      <c r="D7" s="70">
        <v>2.01</v>
      </c>
      <c r="E7" s="71">
        <v>2.01</v>
      </c>
      <c r="F7" s="66" t="s">
        <v>105</v>
      </c>
      <c r="G7" s="67"/>
      <c r="H7" s="72"/>
    </row>
    <row r="8" ht="20.1" customHeight="1" spans="1:8">
      <c r="A8" s="44">
        <v>1.3</v>
      </c>
      <c r="B8" s="62" t="s">
        <v>106</v>
      </c>
      <c r="C8" s="63" t="s">
        <v>86</v>
      </c>
      <c r="D8" s="73">
        <v>0</v>
      </c>
      <c r="E8" s="74">
        <v>4.14</v>
      </c>
      <c r="F8" s="75"/>
      <c r="G8" s="76"/>
      <c r="H8" s="72"/>
    </row>
    <row r="9" ht="20.1" customHeight="1" spans="1:7">
      <c r="A9" s="44" t="s">
        <v>107</v>
      </c>
      <c r="B9" s="77" t="s">
        <v>108</v>
      </c>
      <c r="C9" s="46" t="s">
        <v>109</v>
      </c>
      <c r="D9" s="73">
        <v>4.14</v>
      </c>
      <c r="E9" s="74">
        <v>4.14</v>
      </c>
      <c r="F9" s="75" t="s">
        <v>110</v>
      </c>
      <c r="G9" s="76"/>
    </row>
    <row r="10" ht="20.1" hidden="1" customHeight="1" spans="1:7">
      <c r="A10" s="44" t="s">
        <v>111</v>
      </c>
      <c r="B10" s="77" t="s">
        <v>112</v>
      </c>
      <c r="C10" s="46" t="s">
        <v>86</v>
      </c>
      <c r="D10" s="73">
        <v>0</v>
      </c>
      <c r="E10" s="74">
        <v>0</v>
      </c>
      <c r="F10" s="75" t="s">
        <v>110</v>
      </c>
      <c r="G10" s="76"/>
    </row>
    <row r="11" ht="20.1" hidden="1" customHeight="1" spans="1:7">
      <c r="A11" s="44" t="s">
        <v>113</v>
      </c>
      <c r="B11" s="77" t="s">
        <v>114</v>
      </c>
      <c r="C11" s="46" t="s">
        <v>86</v>
      </c>
      <c r="D11" s="73">
        <v>0</v>
      </c>
      <c r="E11" s="74">
        <v>0</v>
      </c>
      <c r="F11" s="75" t="s">
        <v>110</v>
      </c>
      <c r="G11" s="76"/>
    </row>
    <row r="12" ht="20.1" hidden="1" customHeight="1" spans="1:7">
      <c r="A12" s="44" t="s">
        <v>115</v>
      </c>
      <c r="B12" s="77" t="s">
        <v>116</v>
      </c>
      <c r="C12" s="46" t="s">
        <v>86</v>
      </c>
      <c r="D12" s="73">
        <v>0</v>
      </c>
      <c r="E12" s="74">
        <v>0</v>
      </c>
      <c r="F12" s="75" t="s">
        <v>110</v>
      </c>
      <c r="G12" s="76"/>
    </row>
    <row r="13" ht="20.1" hidden="1" customHeight="1" spans="1:7">
      <c r="A13" s="44" t="s">
        <v>117</v>
      </c>
      <c r="B13" s="78" t="s">
        <v>118</v>
      </c>
      <c r="C13" s="79" t="s">
        <v>86</v>
      </c>
      <c r="D13" s="80">
        <v>0</v>
      </c>
      <c r="E13" s="81">
        <v>0</v>
      </c>
      <c r="F13" s="82" t="s">
        <v>119</v>
      </c>
      <c r="G13" s="83"/>
    </row>
    <row r="14" ht="20.1" hidden="1" customHeight="1" spans="1:7">
      <c r="A14" s="44" t="s">
        <v>120</v>
      </c>
      <c r="B14" s="77" t="s">
        <v>121</v>
      </c>
      <c r="C14" s="46" t="s">
        <v>86</v>
      </c>
      <c r="D14" s="73">
        <v>0</v>
      </c>
      <c r="E14" s="74">
        <v>0</v>
      </c>
      <c r="F14" s="75" t="s">
        <v>122</v>
      </c>
      <c r="G14" s="76"/>
    </row>
    <row r="15" ht="20.1" customHeight="1" spans="1:8">
      <c r="A15" s="44">
        <v>1.4</v>
      </c>
      <c r="B15" s="84" t="s">
        <v>123</v>
      </c>
      <c r="C15" s="63" t="s">
        <v>124</v>
      </c>
      <c r="D15" s="70">
        <v>13.06</v>
      </c>
      <c r="E15" s="71">
        <v>13.06</v>
      </c>
      <c r="F15" s="75" t="s">
        <v>125</v>
      </c>
      <c r="G15" s="76"/>
      <c r="H15" s="72"/>
    </row>
    <row r="16" ht="20.1" customHeight="1" spans="1:8">
      <c r="A16" s="44">
        <v>1.5</v>
      </c>
      <c r="B16" s="62" t="s">
        <v>126</v>
      </c>
      <c r="C16" s="85" t="s">
        <v>127</v>
      </c>
      <c r="D16" s="70">
        <v>24.19</v>
      </c>
      <c r="E16" s="71">
        <v>24.19</v>
      </c>
      <c r="F16" s="75" t="s">
        <v>110</v>
      </c>
      <c r="G16" s="76"/>
      <c r="H16" s="72"/>
    </row>
    <row r="17" ht="20.1" customHeight="1" spans="1:7">
      <c r="A17" s="55">
        <v>2</v>
      </c>
      <c r="B17" s="86" t="s">
        <v>128</v>
      </c>
      <c r="C17" s="87" t="s">
        <v>86</v>
      </c>
      <c r="D17" s="88">
        <v>0</v>
      </c>
      <c r="E17" s="89">
        <v>0</v>
      </c>
      <c r="F17" s="90"/>
      <c r="G17" s="91"/>
    </row>
    <row r="18" ht="20.1" customHeight="1" spans="1:8">
      <c r="A18" s="55">
        <v>3</v>
      </c>
      <c r="B18" s="92" t="s">
        <v>129</v>
      </c>
      <c r="C18" s="55" t="s">
        <v>86</v>
      </c>
      <c r="D18" s="93">
        <v>0</v>
      </c>
      <c r="E18" s="94">
        <v>8.66</v>
      </c>
      <c r="F18" s="95"/>
      <c r="G18" s="96"/>
      <c r="H18" s="72"/>
    </row>
    <row r="19" ht="20.1" customHeight="1" spans="1:7">
      <c r="A19" s="44">
        <v>3.1</v>
      </c>
      <c r="B19" s="97" t="s">
        <v>130</v>
      </c>
      <c r="C19" s="63" t="s">
        <v>86</v>
      </c>
      <c r="D19" s="70">
        <v>0</v>
      </c>
      <c r="E19" s="71">
        <v>0</v>
      </c>
      <c r="F19" s="75" t="s">
        <v>110</v>
      </c>
      <c r="G19" s="76"/>
    </row>
    <row r="20" ht="20.1" customHeight="1" spans="1:7">
      <c r="A20" s="44">
        <v>3.2</v>
      </c>
      <c r="B20" s="97" t="s">
        <v>131</v>
      </c>
      <c r="C20" s="63" t="s">
        <v>132</v>
      </c>
      <c r="D20" s="70">
        <v>4.72</v>
      </c>
      <c r="E20" s="71">
        <v>4.72</v>
      </c>
      <c r="F20" s="75" t="s">
        <v>110</v>
      </c>
      <c r="G20" s="76"/>
    </row>
    <row r="21" ht="20.1" customHeight="1" spans="1:7">
      <c r="A21" s="44">
        <v>3.3</v>
      </c>
      <c r="B21" s="97" t="s">
        <v>133</v>
      </c>
      <c r="C21" s="63" t="s">
        <v>86</v>
      </c>
      <c r="D21" s="70">
        <v>0</v>
      </c>
      <c r="E21" s="71">
        <v>0</v>
      </c>
      <c r="F21" s="75" t="s">
        <v>110</v>
      </c>
      <c r="G21" s="76"/>
    </row>
    <row r="22" ht="20.1" customHeight="1" spans="1:7">
      <c r="A22" s="44">
        <v>3.3</v>
      </c>
      <c r="B22" s="97" t="s">
        <v>134</v>
      </c>
      <c r="C22" s="63" t="s">
        <v>135</v>
      </c>
      <c r="D22" s="70">
        <v>1.97</v>
      </c>
      <c r="E22" s="71">
        <v>1.97</v>
      </c>
      <c r="F22" s="75" t="s">
        <v>110</v>
      </c>
      <c r="G22" s="76"/>
    </row>
    <row r="23" ht="20.1" customHeight="1" spans="1:7">
      <c r="A23" s="44">
        <v>3.4</v>
      </c>
      <c r="B23" s="97" t="s">
        <v>136</v>
      </c>
      <c r="C23" s="63" t="s">
        <v>135</v>
      </c>
      <c r="D23" s="70">
        <v>1.97</v>
      </c>
      <c r="E23" s="71">
        <v>1.97</v>
      </c>
      <c r="F23" s="75" t="s">
        <v>110</v>
      </c>
      <c r="G23" s="76"/>
    </row>
    <row r="24" ht="20.1" hidden="1" customHeight="1" spans="1:7">
      <c r="A24" s="55"/>
      <c r="B24" s="92" t="s">
        <v>137</v>
      </c>
      <c r="C24" s="55" t="s">
        <v>86</v>
      </c>
      <c r="D24" s="93">
        <v>0</v>
      </c>
      <c r="E24" s="94">
        <v>0</v>
      </c>
      <c r="F24" s="98"/>
      <c r="G24" s="99"/>
    </row>
    <row r="25" ht="20.1" customHeight="1" spans="1:7">
      <c r="A25" s="55">
        <v>4</v>
      </c>
      <c r="B25" s="92" t="s">
        <v>138</v>
      </c>
      <c r="C25" s="55" t="s">
        <v>86</v>
      </c>
      <c r="D25" s="93">
        <v>0</v>
      </c>
      <c r="E25" s="94">
        <v>38.6</v>
      </c>
      <c r="F25" s="98"/>
      <c r="G25" s="99"/>
    </row>
    <row r="26" ht="20.1" customHeight="1" spans="1:9">
      <c r="A26" s="44">
        <v>4.1</v>
      </c>
      <c r="B26" s="84" t="s">
        <v>139</v>
      </c>
      <c r="C26" s="100" t="s">
        <v>86</v>
      </c>
      <c r="D26" s="70">
        <v>0</v>
      </c>
      <c r="E26" s="71">
        <v>0</v>
      </c>
      <c r="F26" s="75" t="s">
        <v>110</v>
      </c>
      <c r="G26" s="76"/>
      <c r="H26" s="72"/>
      <c r="I26" s="128"/>
    </row>
    <row r="27" ht="20.1" customHeight="1" spans="1:7">
      <c r="A27" s="44">
        <v>4.2</v>
      </c>
      <c r="B27" s="84" t="s">
        <v>140</v>
      </c>
      <c r="C27" s="63" t="s">
        <v>86</v>
      </c>
      <c r="D27" s="70">
        <v>0</v>
      </c>
      <c r="E27" s="71">
        <v>38.6</v>
      </c>
      <c r="F27" s="101"/>
      <c r="G27" s="102"/>
    </row>
    <row r="28" ht="20.1" customHeight="1" spans="1:7">
      <c r="A28" s="44" t="s">
        <v>141</v>
      </c>
      <c r="B28" s="77" t="s">
        <v>142</v>
      </c>
      <c r="C28" s="103" t="s">
        <v>143</v>
      </c>
      <c r="D28" s="70">
        <v>38.6</v>
      </c>
      <c r="E28" s="71">
        <v>38.6</v>
      </c>
      <c r="F28" s="75" t="s">
        <v>110</v>
      </c>
      <c r="G28" s="76"/>
    </row>
    <row r="29" ht="20.1" customHeight="1" spans="1:7">
      <c r="A29" s="44" t="s">
        <v>144</v>
      </c>
      <c r="B29" s="77" t="s">
        <v>145</v>
      </c>
      <c r="C29" s="100" t="s">
        <v>86</v>
      </c>
      <c r="D29" s="64">
        <v>0</v>
      </c>
      <c r="E29" s="65">
        <v>0</v>
      </c>
      <c r="F29" s="75" t="s">
        <v>110</v>
      </c>
      <c r="G29" s="76"/>
    </row>
    <row r="30" ht="20.1" hidden="1" customHeight="1" spans="1:7">
      <c r="A30" s="55">
        <v>5</v>
      </c>
      <c r="B30" s="92" t="s">
        <v>146</v>
      </c>
      <c r="C30" s="104" t="s">
        <v>86</v>
      </c>
      <c r="D30" s="88">
        <v>0</v>
      </c>
      <c r="E30" s="94">
        <v>0</v>
      </c>
      <c r="F30" s="95"/>
      <c r="G30" s="96"/>
    </row>
    <row r="31" ht="20.1" hidden="1" customHeight="1" spans="1:7">
      <c r="A31" s="44">
        <v>5.1</v>
      </c>
      <c r="B31" s="84" t="s">
        <v>147</v>
      </c>
      <c r="C31" s="63" t="s">
        <v>86</v>
      </c>
      <c r="D31" s="70">
        <v>0</v>
      </c>
      <c r="E31" s="71">
        <v>0</v>
      </c>
      <c r="F31" s="75" t="s">
        <v>110</v>
      </c>
      <c r="G31" s="76"/>
    </row>
    <row r="32" ht="20.1" hidden="1" customHeight="1" spans="1:14">
      <c r="A32" s="44">
        <v>5.2</v>
      </c>
      <c r="B32" s="105" t="s">
        <v>148</v>
      </c>
      <c r="C32" s="63" t="s">
        <v>86</v>
      </c>
      <c r="D32" s="70">
        <v>0</v>
      </c>
      <c r="E32" s="71">
        <v>0</v>
      </c>
      <c r="F32" s="75" t="s">
        <v>110</v>
      </c>
      <c r="G32" s="76"/>
      <c r="H32" s="106"/>
      <c r="I32" s="129"/>
      <c r="J32" s="129"/>
      <c r="K32" s="129"/>
      <c r="L32" s="129"/>
      <c r="M32" s="129"/>
      <c r="N32" s="129"/>
    </row>
    <row r="33" ht="20.1" hidden="1" customHeight="1" spans="1:8">
      <c r="A33" s="55">
        <v>6</v>
      </c>
      <c r="B33" s="92" t="s">
        <v>149</v>
      </c>
      <c r="C33" s="104" t="s">
        <v>86</v>
      </c>
      <c r="D33" s="93">
        <v>0</v>
      </c>
      <c r="E33" s="94">
        <v>0</v>
      </c>
      <c r="F33" s="107" t="s">
        <v>150</v>
      </c>
      <c r="G33" s="108"/>
      <c r="H33" s="72"/>
    </row>
    <row r="34" ht="20.1" hidden="1" customHeight="1" spans="1:7">
      <c r="A34" s="55">
        <v>5</v>
      </c>
      <c r="B34" s="92" t="s">
        <v>151</v>
      </c>
      <c r="C34" s="104" t="s">
        <v>86</v>
      </c>
      <c r="D34" s="93">
        <v>0</v>
      </c>
      <c r="E34" s="94">
        <v>0</v>
      </c>
      <c r="F34" s="95" t="s">
        <v>110</v>
      </c>
      <c r="G34" s="96"/>
    </row>
    <row r="35" ht="20.1" customHeight="1" spans="1:7">
      <c r="A35" s="55">
        <v>5</v>
      </c>
      <c r="B35" s="109" t="s">
        <v>152</v>
      </c>
      <c r="C35" s="55" t="s">
        <v>153</v>
      </c>
      <c r="D35" s="93">
        <v>3.02</v>
      </c>
      <c r="E35" s="94">
        <v>3.02</v>
      </c>
      <c r="F35" s="95" t="s">
        <v>110</v>
      </c>
      <c r="G35" s="96"/>
    </row>
    <row r="36" ht="20.1" hidden="1" customHeight="1" spans="1:7">
      <c r="A36" s="55"/>
      <c r="B36" s="92" t="s">
        <v>154</v>
      </c>
      <c r="C36" s="55" t="s">
        <v>86</v>
      </c>
      <c r="D36" s="93">
        <v>0</v>
      </c>
      <c r="E36" s="94">
        <v>0</v>
      </c>
      <c r="F36" s="95"/>
      <c r="G36" s="96"/>
    </row>
    <row r="37" ht="20.1" customHeight="1" spans="1:8">
      <c r="A37" s="55">
        <v>6</v>
      </c>
      <c r="B37" s="110" t="s">
        <v>155</v>
      </c>
      <c r="C37" s="55" t="s">
        <v>156</v>
      </c>
      <c r="D37" s="93">
        <v>6.04</v>
      </c>
      <c r="E37" s="94">
        <v>6.04</v>
      </c>
      <c r="F37" s="95" t="s">
        <v>110</v>
      </c>
      <c r="G37" s="96"/>
      <c r="H37" s="111"/>
    </row>
    <row r="38" ht="20.1" hidden="1" customHeight="1" spans="1:8">
      <c r="A38" s="55">
        <v>7</v>
      </c>
      <c r="B38" s="110" t="s">
        <v>157</v>
      </c>
      <c r="C38" s="55" t="s">
        <v>86</v>
      </c>
      <c r="D38" s="93">
        <v>0</v>
      </c>
      <c r="E38" s="94">
        <v>0</v>
      </c>
      <c r="F38" s="95"/>
      <c r="G38" s="96"/>
      <c r="H38" s="112"/>
    </row>
    <row r="39" ht="20.1" hidden="1" customHeight="1" spans="1:7">
      <c r="A39" s="55"/>
      <c r="B39" s="92" t="s">
        <v>158</v>
      </c>
      <c r="C39" s="55" t="s">
        <v>86</v>
      </c>
      <c r="D39" s="93">
        <v>0</v>
      </c>
      <c r="E39" s="94">
        <v>0</v>
      </c>
      <c r="F39" s="107"/>
      <c r="G39" s="108"/>
    </row>
    <row r="40" ht="20.1" hidden="1" customHeight="1" spans="1:7">
      <c r="A40" s="55">
        <v>9</v>
      </c>
      <c r="B40" s="92" t="s">
        <v>159</v>
      </c>
      <c r="C40" s="55" t="s">
        <v>86</v>
      </c>
      <c r="D40" s="93">
        <v>0</v>
      </c>
      <c r="E40" s="94">
        <v>0</v>
      </c>
      <c r="F40" s="107"/>
      <c r="G40" s="108"/>
    </row>
    <row r="41" ht="20.1" hidden="1" customHeight="1" spans="1:10">
      <c r="A41" s="44">
        <v>9.1</v>
      </c>
      <c r="B41" s="84" t="s">
        <v>160</v>
      </c>
      <c r="C41" s="63" t="s">
        <v>86</v>
      </c>
      <c r="D41" s="70">
        <v>0</v>
      </c>
      <c r="E41" s="71">
        <v>0</v>
      </c>
      <c r="F41" s="113" t="s">
        <v>161</v>
      </c>
      <c r="G41" s="114" t="s">
        <v>162</v>
      </c>
      <c r="H41" s="115"/>
      <c r="I41" s="130"/>
      <c r="J41" s="131"/>
    </row>
    <row r="42" ht="20.1" hidden="1" customHeight="1" spans="1:7">
      <c r="A42" s="44"/>
      <c r="B42" s="84" t="s">
        <v>163</v>
      </c>
      <c r="C42" s="63" t="s">
        <v>86</v>
      </c>
      <c r="D42" s="70">
        <v>0</v>
      </c>
      <c r="E42" s="71">
        <v>0</v>
      </c>
      <c r="F42" s="116" t="s">
        <v>164</v>
      </c>
      <c r="G42" s="67"/>
    </row>
    <row r="43" ht="20.1" hidden="1" customHeight="1" spans="1:7">
      <c r="A43" s="44"/>
      <c r="B43" s="84" t="s">
        <v>165</v>
      </c>
      <c r="C43" s="63" t="s">
        <v>86</v>
      </c>
      <c r="D43" s="70">
        <v>0</v>
      </c>
      <c r="E43" s="71">
        <v>0</v>
      </c>
      <c r="F43" s="116" t="s">
        <v>164</v>
      </c>
      <c r="G43" s="67"/>
    </row>
    <row r="44" ht="20.1" hidden="1" customHeight="1" spans="1:7">
      <c r="A44" s="44"/>
      <c r="B44" s="84" t="s">
        <v>166</v>
      </c>
      <c r="C44" s="63" t="s">
        <v>86</v>
      </c>
      <c r="D44" s="70">
        <v>0</v>
      </c>
      <c r="E44" s="71">
        <v>0</v>
      </c>
      <c r="F44" s="66" t="s">
        <v>167</v>
      </c>
      <c r="G44" s="67"/>
    </row>
    <row r="45" ht="20.1" hidden="1" customHeight="1" spans="1:7">
      <c r="A45" s="63"/>
      <c r="B45" s="84"/>
      <c r="C45" s="85" t="s">
        <v>86</v>
      </c>
      <c r="D45" s="70">
        <v>0</v>
      </c>
      <c r="E45" s="71"/>
      <c r="F45" s="116"/>
      <c r="G45" s="117"/>
    </row>
    <row r="46" ht="20.1" hidden="1" customHeight="1" spans="1:7">
      <c r="A46" s="44"/>
      <c r="B46" s="84"/>
      <c r="C46" s="85" t="s">
        <v>86</v>
      </c>
      <c r="D46" s="70">
        <v>0</v>
      </c>
      <c r="E46" s="71"/>
      <c r="F46" s="116"/>
      <c r="G46" s="117"/>
    </row>
    <row r="47" ht="20.1" hidden="1" customHeight="1" spans="1:7">
      <c r="A47" s="63"/>
      <c r="B47" s="84"/>
      <c r="C47" s="85" t="s">
        <v>86</v>
      </c>
      <c r="D47" s="70">
        <v>0</v>
      </c>
      <c r="E47" s="71"/>
      <c r="F47" s="116"/>
      <c r="G47" s="117"/>
    </row>
    <row r="48" ht="20.1" hidden="1" customHeight="1" spans="1:7">
      <c r="A48" s="44"/>
      <c r="B48" s="84"/>
      <c r="C48" s="85" t="s">
        <v>86</v>
      </c>
      <c r="D48" s="70">
        <v>0</v>
      </c>
      <c r="E48" s="71"/>
      <c r="F48" s="116"/>
      <c r="G48" s="117"/>
    </row>
    <row r="49" ht="20.1" hidden="1" customHeight="1" spans="1:7">
      <c r="A49" s="63"/>
      <c r="B49" s="84"/>
      <c r="C49" s="85" t="s">
        <v>86</v>
      </c>
      <c r="D49" s="70">
        <v>0</v>
      </c>
      <c r="E49" s="71"/>
      <c r="F49" s="116"/>
      <c r="G49" s="117"/>
    </row>
    <row r="50" ht="20.1" hidden="1" customHeight="1" spans="1:7">
      <c r="A50" s="44"/>
      <c r="B50" s="84"/>
      <c r="C50" s="85" t="s">
        <v>86</v>
      </c>
      <c r="D50" s="70">
        <v>0</v>
      </c>
      <c r="E50" s="71"/>
      <c r="F50" s="116"/>
      <c r="G50" s="117"/>
    </row>
    <row r="51" ht="20.1" hidden="1" customHeight="1" spans="1:7">
      <c r="A51" s="63"/>
      <c r="B51" s="84"/>
      <c r="C51" s="85" t="s">
        <v>86</v>
      </c>
      <c r="D51" s="70">
        <v>0</v>
      </c>
      <c r="E51" s="71"/>
      <c r="F51" s="116"/>
      <c r="G51" s="117"/>
    </row>
    <row r="52" ht="20.1" hidden="1" customHeight="1" spans="1:7">
      <c r="A52" s="55">
        <v>10</v>
      </c>
      <c r="B52" s="92" t="s">
        <v>168</v>
      </c>
      <c r="C52" s="118" t="s">
        <v>86</v>
      </c>
      <c r="D52" s="93">
        <v>0</v>
      </c>
      <c r="E52" s="119">
        <v>0</v>
      </c>
      <c r="F52" s="107"/>
      <c r="G52" s="108"/>
    </row>
    <row r="53" ht="20.1" hidden="1" customHeight="1" spans="1:7">
      <c r="A53" s="44"/>
      <c r="B53" s="97" t="s">
        <v>169</v>
      </c>
      <c r="C53" s="85" t="s">
        <v>86</v>
      </c>
      <c r="D53" s="70">
        <v>0</v>
      </c>
      <c r="E53" s="120"/>
      <c r="F53" s="66"/>
      <c r="G53" s="67"/>
    </row>
    <row r="54" ht="20.1" hidden="1" customHeight="1" spans="1:7">
      <c r="A54" s="44"/>
      <c r="B54" s="97" t="s">
        <v>170</v>
      </c>
      <c r="C54" s="85" t="s">
        <v>86</v>
      </c>
      <c r="D54" s="70">
        <v>0</v>
      </c>
      <c r="E54" s="120"/>
      <c r="F54" s="66"/>
      <c r="G54" s="67"/>
    </row>
    <row r="55" ht="20.1" hidden="1" customHeight="1" spans="1:7">
      <c r="A55" s="44"/>
      <c r="B55" s="97" t="s">
        <v>171</v>
      </c>
      <c r="C55" s="85" t="s">
        <v>86</v>
      </c>
      <c r="D55" s="70">
        <v>0</v>
      </c>
      <c r="E55" s="120"/>
      <c r="F55" s="66"/>
      <c r="G55" s="67"/>
    </row>
    <row r="56" ht="20.1" hidden="1" customHeight="1" spans="1:7">
      <c r="A56" s="44"/>
      <c r="B56" s="45"/>
      <c r="C56" s="63" t="s">
        <v>86</v>
      </c>
      <c r="D56" s="70">
        <v>0</v>
      </c>
      <c r="E56" s="71">
        <v>0</v>
      </c>
      <c r="F56" s="66"/>
      <c r="G56" s="67"/>
    </row>
    <row r="57" s="30" customFormat="1" ht="20.1" customHeight="1" spans="1:15">
      <c r="A57" s="121"/>
      <c r="B57" s="122" t="s">
        <v>172</v>
      </c>
      <c r="C57" s="122" t="s">
        <v>86</v>
      </c>
      <c r="D57" s="123">
        <v>122.15</v>
      </c>
      <c r="E57" s="124">
        <v>122.15</v>
      </c>
      <c r="F57" s="125"/>
      <c r="G57" s="126"/>
      <c r="H57" s="127"/>
      <c r="I57" s="127"/>
      <c r="J57" s="127"/>
      <c r="K57" s="127"/>
      <c r="L57" s="127"/>
      <c r="M57" s="127"/>
      <c r="N57" s="127"/>
      <c r="O57" s="132"/>
    </row>
    <row r="58" spans="3:4">
      <c r="C58" s="33" t="s">
        <v>86</v>
      </c>
      <c r="D58" s="34">
        <v>0</v>
      </c>
    </row>
    <row r="59" spans="4:4">
      <c r="D59" s="34">
        <v>0</v>
      </c>
    </row>
    <row r="60" spans="4:4">
      <c r="D60" s="34">
        <v>122.15</v>
      </c>
    </row>
  </sheetData>
  <protectedRanges>
    <protectedRange sqref="D7:E7 D45:E55" name="区域1"/>
  </protectedRanges>
  <mergeCells count="43">
    <mergeCell ref="A1:G1"/>
    <mergeCell ref="A2:C2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6:G26"/>
    <mergeCell ref="F28:G28"/>
    <mergeCell ref="F29:G29"/>
    <mergeCell ref="F31:G31"/>
    <mergeCell ref="F32:G32"/>
    <mergeCell ref="H32:N32"/>
    <mergeCell ref="F33:G33"/>
    <mergeCell ref="F34:G34"/>
    <mergeCell ref="F35:G35"/>
    <mergeCell ref="F37:G37"/>
    <mergeCell ref="F44:G44"/>
    <mergeCell ref="F45:G45"/>
    <mergeCell ref="F46:G46"/>
    <mergeCell ref="F47:G47"/>
    <mergeCell ref="F48:G48"/>
    <mergeCell ref="F49:G49"/>
    <mergeCell ref="F50:G50"/>
    <mergeCell ref="F51:G51"/>
    <mergeCell ref="F57:G57"/>
    <mergeCell ref="A3:A4"/>
    <mergeCell ref="B3:B4"/>
    <mergeCell ref="C3:C4"/>
    <mergeCell ref="F3:G4"/>
  </mergeCells>
  <conditionalFormatting sqref="E28">
    <cfRule type="cellIs" dxfId="0" priority="1" stopIfTrue="1" operator="between">
      <formula>100</formula>
      <formula>150</formula>
    </cfRule>
  </conditionalFormatting>
  <printOptions horizontalCentered="1"/>
  <pageMargins left="0.75" right="0.75" top="0.67" bottom="0.51" header="0.51" footer="0.51"/>
  <pageSetup paperSize="9" scale="80" fitToHeight="0" orientation="landscape" blackAndWhite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J13"/>
  <sheetViews>
    <sheetView workbookViewId="0">
      <selection activeCell="G28" sqref="G28"/>
    </sheetView>
  </sheetViews>
  <sheetFormatPr defaultColWidth="9" defaultRowHeight="15"/>
  <cols>
    <col min="2" max="2" width="13.75" customWidth="1"/>
    <col min="4" max="6" width="10.75" customWidth="1"/>
    <col min="7" max="8" width="10.25" customWidth="1"/>
    <col min="9" max="9" width="10.75" customWidth="1"/>
    <col min="10" max="10" width="11.5" customWidth="1"/>
  </cols>
  <sheetData>
    <row r="1" ht="21" spans="1:9">
      <c r="A1" s="1" t="s">
        <v>173</v>
      </c>
      <c r="B1" s="1"/>
      <c r="C1" s="1"/>
      <c r="D1" s="1"/>
      <c r="E1" s="1"/>
      <c r="F1" s="1"/>
      <c r="G1" s="1"/>
      <c r="H1" s="1"/>
      <c r="I1" s="1"/>
    </row>
    <row r="2" spans="1:9">
      <c r="A2" s="2" t="e">
        <f>CONCATENATE("工程名称:",#REF!,#REF!,#REF!)</f>
        <v>#REF!</v>
      </c>
      <c r="B2" s="2"/>
      <c r="C2" s="2"/>
      <c r="D2" s="3"/>
      <c r="E2" s="3"/>
      <c r="F2" s="3"/>
      <c r="G2" s="3"/>
      <c r="H2" s="3"/>
      <c r="I2" s="24" t="s">
        <v>174</v>
      </c>
    </row>
    <row r="3" spans="1:9">
      <c r="A3" s="4" t="s">
        <v>175</v>
      </c>
      <c r="B3" s="5" t="s">
        <v>176</v>
      </c>
      <c r="C3" s="5" t="s">
        <v>177</v>
      </c>
      <c r="D3" s="6" t="s">
        <v>178</v>
      </c>
      <c r="E3" s="7"/>
      <c r="F3" s="7"/>
      <c r="G3" s="7"/>
      <c r="H3" s="7"/>
      <c r="I3" s="25"/>
    </row>
    <row r="4" ht="15.5" spans="1:9">
      <c r="A4" s="8" t="s">
        <v>179</v>
      </c>
      <c r="B4" s="9"/>
      <c r="C4" s="10"/>
      <c r="D4" s="11">
        <v>1</v>
      </c>
      <c r="E4" s="11">
        <v>2</v>
      </c>
      <c r="F4" s="11">
        <v>3</v>
      </c>
      <c r="G4" s="11">
        <v>4</v>
      </c>
      <c r="H4" s="11">
        <v>5</v>
      </c>
      <c r="I4" s="26" t="s">
        <v>180</v>
      </c>
    </row>
    <row r="5" ht="15.5" spans="1:9">
      <c r="A5" s="12" t="s">
        <v>181</v>
      </c>
      <c r="B5" s="13" t="s">
        <v>8</v>
      </c>
      <c r="C5" s="14"/>
      <c r="D5" s="15"/>
      <c r="E5" s="16"/>
      <c r="F5" s="17"/>
      <c r="G5" s="17"/>
      <c r="H5" s="17"/>
      <c r="I5" s="27"/>
    </row>
    <row r="6" ht="15.5" spans="1:9">
      <c r="A6" s="12" t="s">
        <v>182</v>
      </c>
      <c r="B6" s="13" t="s">
        <v>183</v>
      </c>
      <c r="C6" s="14"/>
      <c r="D6" s="18" t="e">
        <f>IF(#REF!&gt;0,#REF!,IF(#REF!&gt;0,#REF!,IF(#REF!&gt;0,#REF!,IF(#REF!&gt;0,#REF!,#REF!))))</f>
        <v>#REF!</v>
      </c>
      <c r="E6" s="15" t="e">
        <f>+D10</f>
        <v>#REF!</v>
      </c>
      <c r="F6" s="15" t="e">
        <f>+E10</f>
        <v>#REF!</v>
      </c>
      <c r="G6" s="15" t="e">
        <f>+F10</f>
        <v>#REF!</v>
      </c>
      <c r="H6" s="15" t="e">
        <f>+G10</f>
        <v>#REF!</v>
      </c>
      <c r="I6" s="28"/>
    </row>
    <row r="7" ht="15.5" spans="1:9">
      <c r="A7" s="12" t="s">
        <v>184</v>
      </c>
      <c r="B7" s="13" t="s">
        <v>185</v>
      </c>
      <c r="C7" s="19" t="e">
        <f>+#REF!</f>
        <v>#REF!</v>
      </c>
      <c r="D7" s="15"/>
      <c r="E7" s="15"/>
      <c r="F7" s="15"/>
      <c r="G7" s="15"/>
      <c r="H7" s="15"/>
      <c r="I7" s="28"/>
    </row>
    <row r="8" ht="15.5" spans="1:10">
      <c r="A8" s="12" t="s">
        <v>186</v>
      </c>
      <c r="B8" s="13" t="s">
        <v>187</v>
      </c>
      <c r="C8" s="20"/>
      <c r="D8" s="21" t="e">
        <f>+D6*$C$7</f>
        <v>#REF!</v>
      </c>
      <c r="E8" s="21" t="e">
        <f>+E6*$C$7</f>
        <v>#REF!</v>
      </c>
      <c r="F8" s="21" t="e">
        <f>+F6*$C$7</f>
        <v>#REF!</v>
      </c>
      <c r="G8" s="21" t="e">
        <f>+G6*$C$7</f>
        <v>#REF!</v>
      </c>
      <c r="H8" s="21" t="e">
        <f>+H6*$C$7</f>
        <v>#REF!</v>
      </c>
      <c r="I8" s="28" t="e">
        <f>SUM(D8:H8)</f>
        <v>#REF!</v>
      </c>
      <c r="J8" s="29"/>
    </row>
    <row r="9" ht="15.5" spans="1:10">
      <c r="A9" s="12" t="s">
        <v>188</v>
      </c>
      <c r="B9" s="13" t="s">
        <v>189</v>
      </c>
      <c r="C9" s="20"/>
      <c r="D9" s="22" t="e">
        <f>ROUND(((D6*($C$7*((1+$C$7)^(#REF!)))/(((1+$C$7)^(#REF!))-1))),0)</f>
        <v>#REF!</v>
      </c>
      <c r="E9" s="22" t="e">
        <f>+$D$9</f>
        <v>#REF!</v>
      </c>
      <c r="F9" s="22" t="e">
        <f>+$D$9</f>
        <v>#REF!</v>
      </c>
      <c r="G9" s="22" t="e">
        <f>+$D$9</f>
        <v>#REF!</v>
      </c>
      <c r="H9" s="22" t="e">
        <f>+D6+I8-D9-E9-F9-G9</f>
        <v>#REF!</v>
      </c>
      <c r="I9" s="28"/>
      <c r="J9" s="29"/>
    </row>
    <row r="10" ht="15.5" spans="1:10">
      <c r="A10" s="12" t="s">
        <v>190</v>
      </c>
      <c r="B10" s="13" t="s">
        <v>191</v>
      </c>
      <c r="C10" s="14"/>
      <c r="D10" s="15" t="e">
        <f>+D6+D8-D9</f>
        <v>#REF!</v>
      </c>
      <c r="E10" s="15" t="e">
        <f>+E6+E8-E9</f>
        <v>#REF!</v>
      </c>
      <c r="F10" s="15" t="e">
        <f>+F6+F8-F9</f>
        <v>#REF!</v>
      </c>
      <c r="G10" s="15" t="e">
        <f>+G6+G8-G9</f>
        <v>#REF!</v>
      </c>
      <c r="H10" s="15" t="e">
        <f>((H6+H8-H9))</f>
        <v>#REF!</v>
      </c>
      <c r="I10" s="28"/>
      <c r="J10" s="23"/>
    </row>
    <row r="13" spans="8:8">
      <c r="H13" s="23"/>
    </row>
  </sheetData>
  <mergeCells count="4">
    <mergeCell ref="A1:I1"/>
    <mergeCell ref="D3:I3"/>
    <mergeCell ref="B3:B4"/>
    <mergeCell ref="C3:C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2" master="" otherUserPermission="visible"/>
  <rangeList sheetStid="32" master="" otherUserPermission="visible">
    <arrUserId title="区域1" rangeCreator="" othersAccessPermission="edit"/>
  </rangeList>
  <rangeList sheetStid="3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szsjy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总概算表</vt:lpstr>
      <vt:lpstr>估算表</vt:lpstr>
      <vt:lpstr>其他费用</vt:lpstr>
      <vt:lpstr>还本付息表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</dc:creator>
  <cp:lastModifiedBy>佟兒</cp:lastModifiedBy>
  <cp:revision>1</cp:revision>
  <dcterms:created xsi:type="dcterms:W3CDTF">2003-01-13T02:55:00Z</dcterms:created>
  <cp:lastPrinted>2025-06-18T08:34:00Z</cp:lastPrinted>
  <dcterms:modified xsi:type="dcterms:W3CDTF">2025-07-22T01:01:45Z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预算表">
    <vt:lpwstr>预算表</vt:lpwstr>
  </property>
  <property fmtid="{D5CDD505-2E9C-101B-9397-08002B2CF9AE}" pid="3" name="概算表">
    <vt:lpwstr>概算表</vt:lpwstr>
  </property>
  <property fmtid="{D5CDD505-2E9C-101B-9397-08002B2CF9AE}" pid="4" name="工程名称">
    <vt:lpwstr>八一路改造工程</vt:lpwstr>
  </property>
  <property fmtid="{D5CDD505-2E9C-101B-9397-08002B2CF9AE}" pid="5" name="KSOProductBuildVer">
    <vt:lpwstr>2052-12.1.0.20784</vt:lpwstr>
  </property>
  <property fmtid="{D5CDD505-2E9C-101B-9397-08002B2CF9AE}" pid="6" name="ICV">
    <vt:lpwstr>C4B95FF14CAC429CB0FA0E40AC4F3900_12</vt:lpwstr>
  </property>
</Properties>
</file>