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40" tabRatio="870" firstSheet="1" activeTab="1"/>
  </bookViews>
  <sheets>
    <sheet name="总概算表" sheetId="4" state="hidden" r:id="rId1"/>
    <sheet name="估算表" sheetId="2" r:id="rId2"/>
    <sheet name="其他费用" sheetId="32" r:id="rId3"/>
    <sheet name="建安费" sheetId="12" r:id="rId4"/>
    <sheet name="还本付息表" sheetId="33" state="hidden" r:id="rId5"/>
  </sheets>
  <definedNames>
    <definedName name="_xlnm._FilterDatabase" localSheetId="3" hidden="1">建安费!$A$3:$N$4</definedName>
    <definedName name="gcztz">估算表!#REF!</definedName>
    <definedName name="jstj">估算表!$H$23</definedName>
    <definedName name="jstz">估算表!$H$23</definedName>
    <definedName name="_xlnm.Print_Area" localSheetId="1">估算表!$A$1:$M$26</definedName>
    <definedName name="_xlnm.Print_Area" localSheetId="3">建安费!$A$1:$G$18</definedName>
    <definedName name="_xlnm.Print_Area" localSheetId="2">其他费用!$A$1:$G$58</definedName>
    <definedName name="_xlnm.Print_Titles" localSheetId="1">估算表!$1:$4</definedName>
    <definedName name="_xlnm.Print_Titles" localSheetId="3">建安费!$1:$3</definedName>
    <definedName name="_xlnm.Print_Titles" localSheetId="2">其他费用!$1:$4</definedName>
    <definedName name="给水" localSheetId="3">建安费!#REF!</definedName>
    <definedName name="好家伙">估算表!#REF!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给水" type="6" background="1" refreshedVersion="2" saveData="1">
    <textPr sourceFile="D:\Documents and Settings\Administrator\桌面\给水.docx" prompt="0">
      <textFields>
        <textField/>
      </textFields>
    </textPr>
  </connection>
</connections>
</file>

<file path=xl/sharedStrings.xml><?xml version="1.0" encoding="utf-8"?>
<sst xmlns="http://schemas.openxmlformats.org/spreadsheetml/2006/main" count="317" uniqueCount="194">
  <si>
    <t>单位：万元</t>
  </si>
  <si>
    <r>
      <rPr>
        <sz val="12"/>
        <rFont val="Times New Roman"/>
        <charset val="134"/>
      </rPr>
      <t>01</t>
    </r>
    <r>
      <rPr>
        <sz val="12"/>
        <rFont val="宋体"/>
        <charset val="134"/>
      </rPr>
      <t>表</t>
    </r>
  </si>
  <si>
    <t>项目名称</t>
  </si>
  <si>
    <t>第一：建筑安装工程费及设备购置费</t>
  </si>
  <si>
    <t>第二、工程建设其他费用</t>
  </si>
  <si>
    <t>第一、第二部分费用合计</t>
  </si>
  <si>
    <t>基本预备费</t>
  </si>
  <si>
    <t>工程静态投资</t>
  </si>
  <si>
    <t>建设期利息</t>
  </si>
  <si>
    <t>铺底流动资金</t>
  </si>
  <si>
    <t>工程总投资</t>
  </si>
  <si>
    <t>道路工程</t>
  </si>
  <si>
    <t>立交工程</t>
  </si>
  <si>
    <t>排水工程</t>
  </si>
  <si>
    <t>给水工程</t>
  </si>
  <si>
    <t>绿化工程</t>
  </si>
  <si>
    <t>路灯工程</t>
  </si>
  <si>
    <t>电力工程</t>
  </si>
  <si>
    <t>电信工程</t>
  </si>
  <si>
    <t>煤气工程</t>
  </si>
  <si>
    <r>
      <rPr>
        <sz val="12"/>
        <rFont val="宋体"/>
        <charset val="134"/>
      </rPr>
      <t>小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计</t>
    </r>
  </si>
  <si>
    <t>柳州市城中区唐家东路东片排水管网改造建设工程总投资概算表</t>
  </si>
  <si>
    <t>工程名称:柳州市城中区唐家东路东片排水管网改造建设工程</t>
  </si>
  <si>
    <r>
      <rPr>
        <sz val="12"/>
        <color indexed="8"/>
        <rFont val="宋体"/>
        <charset val="134"/>
      </rPr>
      <t>表</t>
    </r>
    <r>
      <rPr>
        <sz val="12"/>
        <color indexed="8"/>
        <rFont val="Times New Roman"/>
        <charset val="134"/>
      </rPr>
      <t>-1</t>
    </r>
  </si>
  <si>
    <r>
      <rPr>
        <sz val="12"/>
        <rFont val="宋体"/>
        <charset val="134"/>
      </rPr>
      <t>目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</si>
  <si>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</si>
  <si>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项目名称</t>
    </r>
  </si>
  <si>
    <t>概算价值(万元)</t>
  </si>
  <si>
    <r>
      <rPr>
        <sz val="12"/>
        <rFont val="宋体"/>
        <charset val="134"/>
      </rPr>
      <t>经济指标</t>
    </r>
  </si>
  <si>
    <r>
      <rPr>
        <sz val="12"/>
        <rFont val="宋体"/>
        <charset val="134"/>
      </rPr>
      <t>技术经济各项费用比重</t>
    </r>
  </si>
  <si>
    <r>
      <rPr>
        <sz val="12"/>
        <rFont val="宋体"/>
        <charset val="134"/>
      </rPr>
      <t>备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注</t>
    </r>
  </si>
  <si>
    <r>
      <rPr>
        <sz val="12"/>
        <rFont val="宋体"/>
        <charset val="134"/>
      </rPr>
      <t>建筑工程</t>
    </r>
  </si>
  <si>
    <r>
      <rPr>
        <sz val="12"/>
        <rFont val="宋体"/>
        <charset val="134"/>
      </rPr>
      <t>安装工程</t>
    </r>
  </si>
  <si>
    <r>
      <rPr>
        <sz val="12"/>
        <rFont val="宋体"/>
        <charset val="134"/>
      </rPr>
      <t>设备及工器具购置费</t>
    </r>
  </si>
  <si>
    <r>
      <rPr>
        <sz val="12"/>
        <rFont val="宋体"/>
        <charset val="134"/>
      </rPr>
      <t>其它费用</t>
    </r>
  </si>
  <si>
    <r>
      <rPr>
        <sz val="12"/>
        <rFont val="宋体"/>
        <charset val="134"/>
      </rPr>
      <t>合计</t>
    </r>
  </si>
  <si>
    <r>
      <rPr>
        <sz val="12"/>
        <rFont val="宋体"/>
        <charset val="134"/>
      </rPr>
      <t>单位</t>
    </r>
  </si>
  <si>
    <r>
      <rPr>
        <sz val="12"/>
        <rFont val="宋体"/>
        <charset val="134"/>
      </rPr>
      <t>数量</t>
    </r>
  </si>
  <si>
    <r>
      <rPr>
        <sz val="12"/>
        <rFont val="宋体"/>
        <charset val="134"/>
      </rPr>
      <t>单价（元）</t>
    </r>
  </si>
  <si>
    <t>合计（元）</t>
  </si>
  <si>
    <r>
      <rPr>
        <b/>
        <sz val="12"/>
        <rFont val="宋体"/>
        <charset val="134"/>
      </rPr>
      <t>第一部分：工程费用</t>
    </r>
  </si>
  <si>
    <t>m</t>
  </si>
  <si>
    <t>1</t>
  </si>
  <si>
    <t>1.1</t>
  </si>
  <si>
    <t>东一巷</t>
  </si>
  <si>
    <t>2</t>
  </si>
  <si>
    <t>1.2</t>
  </si>
  <si>
    <t>东二巷</t>
  </si>
  <si>
    <t>3</t>
  </si>
  <si>
    <t>1.3</t>
  </si>
  <si>
    <t>东三巷</t>
  </si>
  <si>
    <t>4</t>
  </si>
  <si>
    <t>1.4</t>
  </si>
  <si>
    <t>东四巷</t>
  </si>
  <si>
    <t>5</t>
  </si>
  <si>
    <t>1.5</t>
  </si>
  <si>
    <t>东九巷</t>
  </si>
  <si>
    <t>6</t>
  </si>
  <si>
    <t>1.6</t>
  </si>
  <si>
    <t>东十巷</t>
  </si>
  <si>
    <t>7</t>
  </si>
  <si>
    <t>1.7</t>
  </si>
  <si>
    <t>东十一巷</t>
  </si>
  <si>
    <t>8</t>
  </si>
  <si>
    <t>1.8</t>
  </si>
  <si>
    <t>东十二巷</t>
  </si>
  <si>
    <t>9</t>
  </si>
  <si>
    <t>1.9</t>
  </si>
  <si>
    <t>东十三巷</t>
  </si>
  <si>
    <t>10</t>
  </si>
  <si>
    <t>1.10</t>
  </si>
  <si>
    <t>莲花大道南一巷</t>
  </si>
  <si>
    <t>项</t>
  </si>
  <si>
    <r>
      <rPr>
        <sz val="12"/>
        <rFont val="宋体"/>
        <charset val="134"/>
      </rPr>
      <t>第二部分：工程建设其他费用</t>
    </r>
  </si>
  <si>
    <r>
      <rPr>
        <sz val="12"/>
        <rFont val="宋体"/>
        <charset val="134"/>
      </rPr>
      <t>第一、第二部分费用合计</t>
    </r>
  </si>
  <si>
    <r>
      <rPr>
        <sz val="12"/>
        <rFont val="宋体"/>
        <charset val="134"/>
      </rPr>
      <t>预备费</t>
    </r>
  </si>
  <si>
    <r>
      <rPr>
        <sz val="12"/>
        <rFont val="宋体"/>
        <charset val="134"/>
      </rPr>
      <t>基本预备费</t>
    </r>
  </si>
  <si>
    <t>(第一+第二)*5%</t>
  </si>
  <si>
    <r>
      <rPr>
        <sz val="12"/>
        <rFont val="宋体"/>
        <charset val="134"/>
      </rPr>
      <t>涨价预备费</t>
    </r>
  </si>
  <si>
    <r>
      <rPr>
        <b/>
        <sz val="12"/>
        <rFont val="宋体"/>
        <charset val="134"/>
      </rPr>
      <t>建设投资合计</t>
    </r>
  </si>
  <si>
    <t xml:space="preserve"> </t>
  </si>
  <si>
    <r>
      <rPr>
        <sz val="12"/>
        <rFont val="宋体"/>
        <charset val="134"/>
      </rPr>
      <t>建设期利息</t>
    </r>
  </si>
  <si>
    <r>
      <rPr>
        <sz val="12"/>
        <rFont val="宋体"/>
        <charset val="134"/>
      </rPr>
      <t>流动资金</t>
    </r>
  </si>
  <si>
    <t>项目总投资</t>
  </si>
  <si>
    <r>
      <rPr>
        <b/>
        <sz val="16"/>
        <rFont val="宋体"/>
        <charset val="134"/>
      </rPr>
      <t>工程建设其他费用计算表</t>
    </r>
  </si>
  <si>
    <r>
      <rPr>
        <sz val="12"/>
        <color indexed="8"/>
        <rFont val="宋体"/>
        <charset val="134"/>
      </rPr>
      <t>表</t>
    </r>
    <r>
      <rPr>
        <sz val="12"/>
        <color indexed="8"/>
        <rFont val="Times New Roman"/>
        <charset val="134"/>
      </rPr>
      <t>-2</t>
    </r>
  </si>
  <si>
    <r>
      <rPr>
        <sz val="12"/>
        <rFont val="宋体"/>
        <charset val="134"/>
      </rPr>
      <t>费用名称</t>
    </r>
  </si>
  <si>
    <r>
      <rPr>
        <sz val="12"/>
        <rFont val="宋体"/>
        <charset val="134"/>
      </rPr>
      <t>说明及计算式</t>
    </r>
  </si>
  <si>
    <t>数据金额</t>
  </si>
  <si>
    <r>
      <rPr>
        <sz val="12"/>
        <rFont val="宋体"/>
        <charset val="134"/>
      </rPr>
      <t>金额</t>
    </r>
  </si>
  <si>
    <r>
      <rPr>
        <sz val="12"/>
        <rFont val="宋体"/>
        <charset val="134"/>
      </rPr>
      <t>备</t>
    </r>
    <r>
      <rPr>
        <sz val="12"/>
        <rFont val="Times New Roman"/>
        <charset val="134"/>
      </rPr>
      <t xml:space="preserve">            </t>
    </r>
    <r>
      <rPr>
        <sz val="12"/>
        <rFont val="宋体"/>
        <charset val="134"/>
      </rPr>
      <t>注</t>
    </r>
  </si>
  <si>
    <r>
      <rPr>
        <sz val="12"/>
        <color indexed="57"/>
        <rFont val="宋体"/>
        <charset val="134"/>
      </rPr>
      <t>（万元）</t>
    </r>
  </si>
  <si>
    <r>
      <rPr>
        <sz val="12"/>
        <rFont val="宋体"/>
        <charset val="134"/>
      </rPr>
      <t>（万元）</t>
    </r>
  </si>
  <si>
    <t>建设管理费</t>
  </si>
  <si>
    <t>项目建设管理费</t>
  </si>
  <si>
    <t>20+(1424.43-1000)*1.5%</t>
  </si>
  <si>
    <r>
      <rPr>
        <sz val="12"/>
        <rFont val="宋体"/>
        <charset val="134"/>
      </rPr>
      <t>财建</t>
    </r>
    <r>
      <rPr>
        <sz val="12"/>
        <rFont val="Times New Roman"/>
        <charset val="134"/>
      </rPr>
      <t>[2016]504</t>
    </r>
    <r>
      <rPr>
        <sz val="12"/>
        <rFont val="宋体"/>
        <charset val="134"/>
      </rPr>
      <t>号文</t>
    </r>
  </si>
  <si>
    <t>建设工程施工图设计文件审查费</t>
  </si>
  <si>
    <t>1194.93* 0.2 / 100</t>
  </si>
  <si>
    <t>桂建发[2019]1号文</t>
  </si>
  <si>
    <t>招标代理服务费</t>
  </si>
  <si>
    <t>1.3.1</t>
  </si>
  <si>
    <t>施工招标</t>
  </si>
  <si>
    <t>4.1265+(1194.93-1000)*0.2205%</t>
  </si>
  <si>
    <r>
      <rPr>
        <sz val="12"/>
        <rFont val="宋体"/>
        <charset val="134"/>
      </rPr>
      <t>桂建标</t>
    </r>
    <r>
      <rPr>
        <sz val="12"/>
        <rFont val="Times New Roman"/>
        <charset val="134"/>
      </rPr>
      <t>[2018]37</t>
    </r>
    <r>
      <rPr>
        <sz val="12"/>
        <rFont val="宋体"/>
        <charset val="134"/>
      </rPr>
      <t>号文</t>
    </r>
  </si>
  <si>
    <t>1.3.2</t>
  </si>
  <si>
    <t>设计招标</t>
  </si>
  <si>
    <t>1.3.3</t>
  </si>
  <si>
    <t>监理招标</t>
  </si>
  <si>
    <t>1.3.4</t>
  </si>
  <si>
    <t>勘察招标</t>
  </si>
  <si>
    <t>1.3.5</t>
  </si>
  <si>
    <t>造价咨询招标</t>
  </si>
  <si>
    <r>
      <rPr>
        <sz val="12"/>
        <rFont val="宋体"/>
        <charset val="134"/>
      </rPr>
      <t>桂建标</t>
    </r>
    <r>
      <rPr>
        <sz val="12"/>
        <rFont val="Times New Roman"/>
        <charset val="134"/>
      </rPr>
      <t>[2018]37号文</t>
    </r>
  </si>
  <si>
    <t>1.3.6</t>
  </si>
  <si>
    <t>检验试验招标</t>
  </si>
  <si>
    <r>
      <rPr>
        <sz val="12"/>
        <rFont val="宋体"/>
        <charset val="134"/>
      </rPr>
      <t>桂建标</t>
    </r>
    <r>
      <rPr>
        <sz val="12"/>
        <rFont val="Times New Roman"/>
        <charset val="134"/>
      </rPr>
      <t>[2018]38号文</t>
    </r>
  </si>
  <si>
    <t>工程实施阶段造价咨询费</t>
  </si>
  <si>
    <t>13+(1194.93-1000)*1%</t>
  </si>
  <si>
    <t>桂价协字[2019]15号文</t>
  </si>
  <si>
    <t>工程监理费</t>
  </si>
  <si>
    <t>24.08+(62.48-24.08)/(3000-1000)*(1194.93-1000)</t>
  </si>
  <si>
    <t>建设用地费</t>
  </si>
  <si>
    <t>建设项目前期工作咨询费</t>
  </si>
  <si>
    <t>编制项目建议书</t>
  </si>
  <si>
    <t>编制可行性研究报告</t>
  </si>
  <si>
    <t>(4.8+(9.6-4.8)/(3000-1000)*(1450.79-1000))*0.9*1.1</t>
  </si>
  <si>
    <t>评估项目建议书</t>
  </si>
  <si>
    <t>评估可行性研究报告</t>
  </si>
  <si>
    <t>(2+(4-2)/(3000-1000)*(1450.79-1000))*0.9*1.1</t>
  </si>
  <si>
    <t>初步设计文件评估咨询</t>
  </si>
  <si>
    <t>研究试验费</t>
  </si>
  <si>
    <t>工程勘察设计费</t>
  </si>
  <si>
    <t>工程勘察费</t>
  </si>
  <si>
    <t>1194.93 *(0.75%)</t>
  </si>
  <si>
    <t>工程设计费</t>
  </si>
  <si>
    <t>4.2.1</t>
  </si>
  <si>
    <t xml:space="preserve"> 基本设计费</t>
  </si>
  <si>
    <t>工程设计计费基价*专业调整系数(1)*工程复杂程度调整系数(1)*（1+附加调整系数 0.2)</t>
  </si>
  <si>
    <t>4.2.2</t>
  </si>
  <si>
    <t>其他设计费</t>
  </si>
  <si>
    <t>环境影响咨询费</t>
  </si>
  <si>
    <t>环境影响报告表编制费</t>
  </si>
  <si>
    <t>环境影响报告书编制费</t>
  </si>
  <si>
    <t>职业病危害评价费、安全评价费</t>
  </si>
  <si>
    <t>场地准备及临时设施费</t>
  </si>
  <si>
    <t>1194.93*1.25%</t>
  </si>
  <si>
    <t>工程保险费</t>
  </si>
  <si>
    <t>1194.93 * 0.5%</t>
  </si>
  <si>
    <t>联合试运转费</t>
  </si>
  <si>
    <t>检验试验费</t>
  </si>
  <si>
    <t>1194.93 * 1.0%</t>
  </si>
  <si>
    <t>城市基础设施配套费</t>
  </si>
  <si>
    <t>高可靠性供电费</t>
  </si>
  <si>
    <t>施工图预算编制</t>
  </si>
  <si>
    <r>
      <rPr>
        <sz val="12"/>
        <rFont val="宋体"/>
        <charset val="134"/>
      </rPr>
      <t>桂价协字</t>
    </r>
    <r>
      <rPr>
        <sz val="12"/>
        <color indexed="8"/>
        <rFont val="Times New Roman"/>
        <charset val="134"/>
      </rPr>
      <t>[2019]15</t>
    </r>
    <r>
      <rPr>
        <sz val="12"/>
        <color indexed="8"/>
        <rFont val="宋体"/>
        <charset val="134"/>
      </rPr>
      <t>号文</t>
    </r>
  </si>
  <si>
    <t>其他费用</t>
  </si>
  <si>
    <t>水土保持补偿费</t>
  </si>
  <si>
    <t>排放废弃土、石、渣*1元/m3</t>
  </si>
  <si>
    <t>桂价费[2017]37号文;</t>
  </si>
  <si>
    <t>征占用土地面积27321m2</t>
  </si>
  <si>
    <t>防雷测试费</t>
  </si>
  <si>
    <t>总建筑面积</t>
  </si>
  <si>
    <t>白蚁防治费</t>
  </si>
  <si>
    <t>水土保持方案编制费</t>
  </si>
  <si>
    <t>保监[2005]22号文</t>
  </si>
  <si>
    <t>生产准备及开办费</t>
  </si>
  <si>
    <t>职工培训费</t>
  </si>
  <si>
    <t>办公和生活家具购置费</t>
  </si>
  <si>
    <t>工器具及生产家具购置费</t>
  </si>
  <si>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计</t>
    </r>
  </si>
  <si>
    <r>
      <rPr>
        <b/>
        <sz val="16"/>
        <rFont val="宋体"/>
        <charset val="134"/>
      </rPr>
      <t>建筑安装费计算表</t>
    </r>
  </si>
  <si>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-4</t>
    </r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</si>
  <si>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</si>
  <si>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工程项目</t>
    </r>
  </si>
  <si>
    <r>
      <rPr>
        <sz val="11"/>
        <rFont val="宋体"/>
        <charset val="134"/>
      </rPr>
      <t>单位</t>
    </r>
  </si>
  <si>
    <r>
      <rPr>
        <sz val="11"/>
        <rFont val="宋体"/>
        <charset val="134"/>
      </rPr>
      <t>工程量</t>
    </r>
  </si>
  <si>
    <r>
      <rPr>
        <sz val="11"/>
        <rFont val="宋体"/>
        <charset val="134"/>
      </rPr>
      <t>单价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</si>
  <si>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合价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</si>
  <si>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备注</t>
    </r>
  </si>
  <si>
    <r>
      <rPr>
        <b/>
        <sz val="11"/>
        <rFont val="宋体"/>
        <charset val="134"/>
      </rPr>
      <t>合计</t>
    </r>
  </si>
  <si>
    <t>运营期还本付息表</t>
  </si>
  <si>
    <r>
      <rPr>
        <sz val="12"/>
        <rFont val="宋体"/>
        <charset val="134"/>
      </rPr>
      <t>表-</t>
    </r>
    <r>
      <rPr>
        <sz val="12"/>
        <rFont val="宋体"/>
        <charset val="134"/>
      </rPr>
      <t>6</t>
    </r>
  </si>
  <si>
    <t>序</t>
  </si>
  <si>
    <t>项目</t>
  </si>
  <si>
    <t>利率</t>
  </si>
  <si>
    <t>运营期</t>
  </si>
  <si>
    <t>号</t>
  </si>
  <si>
    <t>合计</t>
  </si>
  <si>
    <t>期初借款余额</t>
  </si>
  <si>
    <t>当期借款</t>
  </si>
  <si>
    <t>当期应计利息</t>
  </si>
  <si>
    <t>本年还本付息</t>
  </si>
  <si>
    <t>期末借款余额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</si>
</sst>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_-;\-\¥* #,##0_-;_-\¥* &quot;-&quot;_-;_-@_-"/>
    <numFmt numFmtId="177" formatCode="0.00_ "/>
    <numFmt numFmtId="178" formatCode="&quot;第&quot;0&quot;年&quot;\ "/>
    <numFmt numFmtId="179" formatCode="0.00_);[Red]\(0.00\)"/>
    <numFmt numFmtId="180" formatCode="0_);[Red]\(0\)"/>
    <numFmt numFmtId="181" formatCode="0.000_);[Red]\(0.000\)"/>
    <numFmt numFmtId="182" formatCode="0.000"/>
    <numFmt numFmtId="183" formatCode="0.000_ "/>
    <numFmt numFmtId="184" formatCode="0.00_ ;[Red]\-0.00\ "/>
    <numFmt numFmtId="185" formatCode="0.00_ &quot;m2&quot;"/>
    <numFmt numFmtId="186" formatCode="0&quot;元/m2&quot;"/>
    <numFmt numFmtId="187" formatCode="0&quot;m3&quot;"/>
    <numFmt numFmtId="188" formatCode="0_ "/>
  </numFmts>
  <fonts count="70">
    <font>
      <sz val="12"/>
      <name val="宋体"/>
      <charset val="134"/>
    </font>
    <font>
      <b/>
      <sz val="16"/>
      <name val="宋体"/>
      <charset val="134"/>
    </font>
    <font>
      <sz val="12"/>
      <color indexed="30"/>
      <name val="宋体"/>
      <charset val="134"/>
    </font>
    <font>
      <sz val="12"/>
      <color indexed="17"/>
      <name val="宋体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sz val="11"/>
      <name val="Times New Roman"/>
      <charset val="134"/>
    </font>
    <font>
      <sz val="11"/>
      <color indexed="10"/>
      <name val="Times New Roman"/>
      <charset val="134"/>
    </font>
    <font>
      <sz val="11"/>
      <color rgb="FF0070C0"/>
      <name val="Times New Roman"/>
      <charset val="134"/>
    </font>
    <font>
      <b/>
      <sz val="11"/>
      <name val="Times New Roman"/>
      <charset val="134"/>
    </font>
    <font>
      <b/>
      <sz val="16"/>
      <name val="Times New Roman"/>
      <charset val="134"/>
    </font>
    <font>
      <sz val="11"/>
      <color rgb="FFFF0000"/>
      <name val="Times New Roman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sz val="12"/>
      <color rgb="FFFFFFFF"/>
      <name val="Times New Roman"/>
      <charset val="134"/>
    </font>
    <font>
      <sz val="12"/>
      <color rgb="FFFF0000"/>
      <name val="Times New Roman"/>
      <charset val="134"/>
    </font>
    <font>
      <sz val="11"/>
      <name val="宋体"/>
      <charset val="134"/>
    </font>
    <font>
      <b/>
      <sz val="11"/>
      <color indexed="10"/>
      <name val="宋体"/>
      <charset val="134"/>
    </font>
    <font>
      <b/>
      <sz val="11"/>
      <color indexed="10"/>
      <name val="Times New Roman"/>
      <charset val="134"/>
    </font>
    <font>
      <b/>
      <sz val="11"/>
      <color rgb="FFFF0000"/>
      <name val="Times New Roman"/>
      <charset val="134"/>
    </font>
    <font>
      <b/>
      <sz val="12"/>
      <color rgb="FFFF0000"/>
      <name val="Times New Roman"/>
      <charset val="134"/>
    </font>
    <font>
      <b/>
      <sz val="12"/>
      <name val="Times New Roman"/>
      <charset val="134"/>
    </font>
    <font>
      <sz val="12"/>
      <color rgb="FF666633"/>
      <name val="Times New Roman"/>
      <charset val="134"/>
    </font>
    <font>
      <sz val="12"/>
      <color theme="0" tint="-0.499984740745262"/>
      <name val="Times New Roman"/>
      <charset val="134"/>
    </font>
    <font>
      <sz val="12"/>
      <color theme="2" tint="-0.499984740745262"/>
      <name val="Times New Roman"/>
      <charset val="134"/>
    </font>
    <font>
      <sz val="12"/>
      <color indexed="8"/>
      <name val="Times New Roman"/>
      <charset val="134"/>
    </font>
    <font>
      <b/>
      <sz val="12"/>
      <color rgb="FFFF0000"/>
      <name val="宋体"/>
      <charset val="134"/>
    </font>
    <font>
      <sz val="12"/>
      <color theme="0" tint="-0.499984740745262"/>
      <name val="宋体"/>
      <charset val="134"/>
    </font>
    <font>
      <sz val="11"/>
      <color theme="0" tint="-0.499984740745262"/>
      <name val="Times New Roman"/>
      <charset val="134"/>
    </font>
    <font>
      <sz val="12"/>
      <color indexed="57"/>
      <name val="Times New Roman"/>
      <charset val="134"/>
    </font>
    <font>
      <sz val="8"/>
      <name val="宋体"/>
      <charset val="134"/>
    </font>
    <font>
      <sz val="10"/>
      <color theme="0" tint="-0.499984740745262"/>
      <name val="宋体"/>
      <charset val="134"/>
    </font>
    <font>
      <sz val="12"/>
      <color indexed="10"/>
      <name val="Times New Roman"/>
      <charset val="134"/>
    </font>
    <font>
      <b/>
      <sz val="12"/>
      <color rgb="FF666633"/>
      <name val="Times New Roman"/>
      <charset val="134"/>
    </font>
    <font>
      <b/>
      <sz val="12"/>
      <color theme="0" tint="-0.499984740745262"/>
      <name val="Times New Roman"/>
      <charset val="134"/>
    </font>
    <font>
      <b/>
      <sz val="12"/>
      <color theme="2" tint="-0.499984740745262"/>
      <name val="Times New Roman"/>
      <charset val="134"/>
    </font>
    <font>
      <b/>
      <sz val="12"/>
      <color indexed="12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2"/>
      <color indexed="12"/>
      <name val="宋体"/>
      <charset val="134"/>
    </font>
    <font>
      <b/>
      <sz val="12"/>
      <color rgb="FF0000FF"/>
      <name val="宋体"/>
      <charset val="134"/>
    </font>
    <font>
      <sz val="12"/>
      <color indexed="12"/>
      <name val="Times New Roman"/>
      <charset val="134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ourier"/>
      <charset val="134"/>
    </font>
    <font>
      <sz val="12"/>
      <color indexed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2"/>
      <color indexed="57"/>
      <name val="宋体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5" borderId="16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6" borderId="19" applyNumberFormat="0" applyAlignment="0" applyProtection="0">
      <alignment vertical="center"/>
    </xf>
    <xf numFmtId="0" fontId="54" fillId="7" borderId="20" applyNumberFormat="0" applyAlignment="0" applyProtection="0">
      <alignment vertical="center"/>
    </xf>
    <xf numFmtId="0" fontId="55" fillId="7" borderId="19" applyNumberFormat="0" applyAlignment="0" applyProtection="0">
      <alignment vertical="center"/>
    </xf>
    <xf numFmtId="0" fontId="56" fillId="8" borderId="21" applyNumberFormat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44" fillId="0" borderId="0"/>
    <xf numFmtId="0" fontId="0" fillId="0" borderId="0"/>
    <xf numFmtId="0" fontId="44" fillId="0" borderId="0"/>
    <xf numFmtId="0" fontId="4" fillId="0" borderId="0"/>
    <xf numFmtId="2" fontId="64" fillId="0" borderId="0"/>
    <xf numFmtId="176" fontId="65" fillId="0" borderId="6">
      <alignment horizontal="center" vertical="center"/>
    </xf>
  </cellStyleXfs>
  <cellXfs count="277">
    <xf numFmtId="0" fontId="0" fillId="0" borderId="0" xfId="0"/>
    <xf numFmtId="0" fontId="1" fillId="0" borderId="0" xfId="50" applyFont="1" applyAlignment="1">
      <alignment horizontal="center" vertical="center"/>
    </xf>
    <xf numFmtId="177" fontId="0" fillId="0" borderId="1" xfId="50" applyNumberFormat="1" applyFont="1" applyBorder="1" applyAlignment="1">
      <alignment vertical="center"/>
    </xf>
    <xf numFmtId="0" fontId="2" fillId="0" borderId="0" xfId="50" applyFont="1"/>
    <xf numFmtId="49" fontId="3" fillId="0" borderId="2" xfId="57" applyNumberFormat="1" applyFont="1" applyBorder="1" applyAlignment="1">
      <alignment horizontal="center" vertical="center"/>
    </xf>
    <xf numFmtId="2" fontId="0" fillId="0" borderId="2" xfId="57" applyNumberFormat="1" applyFont="1" applyBorder="1" applyAlignment="1">
      <alignment horizontal="center" vertical="center"/>
    </xf>
    <xf numFmtId="2" fontId="0" fillId="0" borderId="3" xfId="57" applyNumberFormat="1" applyFont="1" applyBorder="1" applyAlignment="1">
      <alignment horizontal="center" vertical="center"/>
    </xf>
    <xf numFmtId="2" fontId="0" fillId="0" borderId="4" xfId="57" applyNumberFormat="1" applyFont="1" applyBorder="1" applyAlignment="1">
      <alignment horizontal="center" vertical="center"/>
    </xf>
    <xf numFmtId="49" fontId="0" fillId="0" borderId="5" xfId="57" applyNumberFormat="1" applyFont="1" applyBorder="1" applyAlignment="1">
      <alignment horizontal="center" vertical="center"/>
    </xf>
    <xf numFmtId="2" fontId="0" fillId="0" borderId="5" xfId="57" applyNumberFormat="1" applyFont="1" applyBorder="1" applyAlignment="1">
      <alignment horizontal="center" vertical="center"/>
    </xf>
    <xf numFmtId="2" fontId="4" fillId="0" borderId="5" xfId="57" applyNumberFormat="1" applyFont="1" applyBorder="1" applyAlignment="1">
      <alignment horizontal="center" vertical="center"/>
    </xf>
    <xf numFmtId="178" fontId="4" fillId="0" borderId="6" xfId="56" applyNumberFormat="1" applyBorder="1" applyAlignment="1">
      <alignment horizontal="center" vertical="center"/>
    </xf>
    <xf numFmtId="49" fontId="4" fillId="0" borderId="6" xfId="57" applyNumberFormat="1" applyFont="1" applyBorder="1" applyAlignment="1">
      <alignment horizontal="center" vertical="center"/>
    </xf>
    <xf numFmtId="2" fontId="0" fillId="0" borderId="6" xfId="57" applyNumberFormat="1" applyFont="1" applyBorder="1" applyAlignment="1">
      <alignment horizontal="left" vertical="center"/>
    </xf>
    <xf numFmtId="2" fontId="4" fillId="0" borderId="7" xfId="57" applyNumberFormat="1" applyFont="1" applyBorder="1" applyAlignment="1">
      <alignment horizontal="left" vertical="center"/>
    </xf>
    <xf numFmtId="179" fontId="4" fillId="0" borderId="7" xfId="57" applyNumberFormat="1" applyFont="1" applyBorder="1" applyAlignment="1">
      <alignment horizontal="center" vertical="center"/>
    </xf>
    <xf numFmtId="179" fontId="4" fillId="0" borderId="7" xfId="57" applyNumberFormat="1" applyFont="1" applyBorder="1" applyAlignment="1">
      <alignment horizontal="right" vertical="center"/>
    </xf>
    <xf numFmtId="179" fontId="4" fillId="0" borderId="6" xfId="57" applyNumberFormat="1" applyFont="1" applyBorder="1" applyAlignment="1">
      <alignment horizontal="right" vertical="center"/>
    </xf>
    <xf numFmtId="177" fontId="4" fillId="0" borderId="7" xfId="57" applyNumberFormat="1" applyFont="1" applyBorder="1" applyAlignment="1">
      <alignment horizontal="center" vertical="center"/>
    </xf>
    <xf numFmtId="10" fontId="4" fillId="0" borderId="7" xfId="3" applyNumberFormat="1" applyFont="1" applyBorder="1" applyAlignment="1">
      <alignment horizontal="center" vertical="center"/>
    </xf>
    <xf numFmtId="10" fontId="4" fillId="0" borderId="7" xfId="49" applyNumberFormat="1" applyFont="1" applyBorder="1" applyAlignment="1">
      <alignment horizontal="center" vertical="center"/>
    </xf>
    <xf numFmtId="179" fontId="4" fillId="0" borderId="8" xfId="49" applyNumberFormat="1" applyFont="1" applyBorder="1" applyAlignment="1">
      <alignment horizontal="center" vertical="center"/>
    </xf>
    <xf numFmtId="179" fontId="4" fillId="0" borderId="7" xfId="49" applyNumberFormat="1" applyFont="1" applyBorder="1" applyAlignment="1">
      <alignment horizontal="center" vertical="center"/>
    </xf>
    <xf numFmtId="179" fontId="0" fillId="0" borderId="0" xfId="0" applyNumberFormat="1"/>
    <xf numFmtId="0" fontId="0" fillId="0" borderId="1" xfId="50" applyFont="1" applyBorder="1" applyAlignment="1">
      <alignment horizontal="right" vertical="center"/>
    </xf>
    <xf numFmtId="2" fontId="0" fillId="0" borderId="7" xfId="57" applyNumberFormat="1" applyFont="1" applyBorder="1" applyAlignment="1">
      <alignment horizontal="center" vertical="center"/>
    </xf>
    <xf numFmtId="0" fontId="0" fillId="0" borderId="6" xfId="50" applyFont="1" applyBorder="1" applyAlignment="1">
      <alignment horizontal="center"/>
    </xf>
    <xf numFmtId="2" fontId="4" fillId="0" borderId="6" xfId="50" applyNumberFormat="1" applyFont="1" applyBorder="1"/>
    <xf numFmtId="179" fontId="4" fillId="0" borderId="6" xfId="50" applyNumberFormat="1" applyFont="1" applyBorder="1"/>
    <xf numFmtId="179" fontId="5" fillId="0" borderId="0" xfId="0" applyNumberFormat="1" applyFont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80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80" fontId="6" fillId="0" borderId="6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12" fillId="2" borderId="6" xfId="5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/>
    </xf>
    <xf numFmtId="179" fontId="7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179" fontId="11" fillId="0" borderId="6" xfId="0" applyNumberFormat="1" applyFont="1" applyFill="1" applyBorder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/>
    </xf>
    <xf numFmtId="179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15" fillId="0" borderId="0" xfId="0" applyNumberFormat="1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1" fontId="4" fillId="0" borderId="0" xfId="0" applyNumberFormat="1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79" fontId="18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79" fontId="14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right" vertical="center" wrapText="1"/>
    </xf>
    <xf numFmtId="0" fontId="21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182" fontId="4" fillId="0" borderId="0" xfId="0" applyNumberFormat="1" applyFont="1" applyFill="1" applyAlignment="1">
      <alignment horizontal="right" vertical="center"/>
    </xf>
    <xf numFmtId="183" fontId="4" fillId="0" borderId="0" xfId="0" applyNumberFormat="1" applyFont="1" applyFill="1" applyAlignment="1">
      <alignment horizontal="right" vertical="center"/>
    </xf>
    <xf numFmtId="0" fontId="22" fillId="0" borderId="0" xfId="50" applyFont="1" applyAlignment="1">
      <alignment vertical="center"/>
    </xf>
    <xf numFmtId="0" fontId="4" fillId="0" borderId="0" xfId="50" applyFont="1" applyAlignment="1">
      <alignment vertical="center"/>
    </xf>
    <xf numFmtId="0" fontId="4" fillId="0" borderId="0" xfId="50" applyFont="1" applyFill="1" applyAlignment="1">
      <alignment horizontal="left" vertical="center"/>
    </xf>
    <xf numFmtId="0" fontId="4" fillId="0" borderId="0" xfId="50" applyFont="1" applyFill="1" applyAlignment="1">
      <alignment horizontal="center" vertical="center"/>
    </xf>
    <xf numFmtId="179" fontId="23" fillId="0" borderId="0" xfId="50" applyNumberFormat="1" applyFont="1" applyFill="1" applyAlignment="1">
      <alignment horizontal="center" vertical="center"/>
    </xf>
    <xf numFmtId="179" fontId="4" fillId="0" borderId="0" xfId="50" applyNumberFormat="1" applyFont="1" applyFill="1" applyAlignment="1">
      <alignment horizontal="center" vertical="center"/>
    </xf>
    <xf numFmtId="0" fontId="4" fillId="0" borderId="0" xfId="50" applyFont="1" applyFill="1" applyAlignment="1">
      <alignment vertical="center"/>
    </xf>
    <xf numFmtId="0" fontId="24" fillId="0" borderId="0" xfId="50" applyFont="1" applyAlignment="1">
      <alignment vertical="center"/>
    </xf>
    <xf numFmtId="0" fontId="25" fillId="0" borderId="0" xfId="50" applyFont="1" applyAlignment="1">
      <alignment vertical="center"/>
    </xf>
    <xf numFmtId="0" fontId="10" fillId="0" borderId="0" xfId="5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26" fillId="0" borderId="0" xfId="0" applyNumberFormat="1" applyFont="1" applyFill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6" xfId="50" applyFont="1" applyFill="1" applyBorder="1" applyAlignment="1">
      <alignment horizontal="left" vertical="center"/>
    </xf>
    <xf numFmtId="0" fontId="4" fillId="0" borderId="3" xfId="50" applyFont="1" applyFill="1" applyBorder="1" applyAlignment="1">
      <alignment horizontal="center" vertical="center"/>
    </xf>
    <xf numFmtId="179" fontId="27" fillId="0" borderId="2" xfId="50" applyNumberFormat="1" applyFont="1" applyFill="1" applyBorder="1" applyAlignment="1">
      <alignment horizontal="center" vertical="center"/>
    </xf>
    <xf numFmtId="179" fontId="4" fillId="0" borderId="2" xfId="50" applyNumberFormat="1" applyFont="1" applyFill="1" applyBorder="1" applyAlignment="1">
      <alignment horizontal="center"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9" fontId="23" fillId="0" borderId="5" xfId="50" applyNumberFormat="1" applyFont="1" applyFill="1" applyBorder="1" applyAlignment="1">
      <alignment horizontal="center" vertical="center"/>
    </xf>
    <xf numFmtId="179" fontId="4" fillId="0" borderId="5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left"/>
    </xf>
    <xf numFmtId="0" fontId="0" fillId="3" borderId="3" xfId="50" applyFont="1" applyFill="1" applyBorder="1" applyAlignment="1">
      <alignment horizontal="center" vertical="center"/>
    </xf>
    <xf numFmtId="179" fontId="23" fillId="3" borderId="5" xfId="50" applyNumberFormat="1" applyFont="1" applyFill="1" applyBorder="1" applyAlignment="1">
      <alignment horizontal="center" vertical="center"/>
    </xf>
    <xf numFmtId="179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177" fontId="0" fillId="0" borderId="6" xfId="50" applyNumberFormat="1" applyFont="1" applyBorder="1" applyAlignment="1">
      <alignment horizontal="left" vertical="center" indent="1"/>
    </xf>
    <xf numFmtId="0" fontId="4" fillId="0" borderId="6" xfId="50" applyFont="1" applyFill="1" applyBorder="1" applyAlignment="1">
      <alignment horizontal="center" vertical="center"/>
    </xf>
    <xf numFmtId="179" fontId="23" fillId="0" borderId="6" xfId="0" applyNumberFormat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/>
    </xf>
    <xf numFmtId="182" fontId="4" fillId="0" borderId="3" xfId="50" applyNumberFormat="1" applyFont="1" applyFill="1" applyBorder="1" applyAlignment="1">
      <alignment horizontal="center" vertical="center"/>
    </xf>
    <xf numFmtId="182" fontId="4" fillId="0" borderId="7" xfId="50" applyNumberFormat="1" applyFont="1" applyFill="1" applyBorder="1" applyAlignment="1">
      <alignment horizontal="center" vertical="center"/>
    </xf>
    <xf numFmtId="177" fontId="0" fillId="0" borderId="6" xfId="50" applyNumberFormat="1" applyFont="1" applyFill="1" applyBorder="1" applyAlignment="1">
      <alignment horizontal="left" vertical="center" indent="1"/>
    </xf>
    <xf numFmtId="182" fontId="4" fillId="0" borderId="3" xfId="0" applyNumberFormat="1" applyFont="1" applyFill="1" applyBorder="1" applyAlignment="1">
      <alignment horizontal="center" vertical="center"/>
    </xf>
    <xf numFmtId="179" fontId="23" fillId="0" borderId="6" xfId="50" applyNumberFormat="1" applyFont="1" applyFill="1" applyBorder="1" applyAlignment="1">
      <alignment horizontal="center" vertical="center"/>
    </xf>
    <xf numFmtId="179" fontId="4" fillId="0" borderId="3" xfId="50" applyNumberFormat="1" applyFont="1" applyFill="1" applyBorder="1" applyAlignment="1">
      <alignment horizontal="center" vertical="center"/>
    </xf>
    <xf numFmtId="0" fontId="28" fillId="0" borderId="0" xfId="50" applyFont="1" applyAlignment="1">
      <alignment vertical="center"/>
    </xf>
    <xf numFmtId="184" fontId="23" fillId="0" borderId="6" xfId="50" applyNumberFormat="1" applyFont="1" applyFill="1" applyBorder="1" applyAlignment="1">
      <alignment horizontal="center" vertical="center"/>
    </xf>
    <xf numFmtId="184" fontId="4" fillId="0" borderId="3" xfId="5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6" xfId="50" applyFont="1" applyBorder="1" applyAlignment="1">
      <alignment horizontal="left" vertical="center" indent="2"/>
    </xf>
    <xf numFmtId="0" fontId="0" fillId="0" borderId="6" xfId="50" applyFont="1" applyFill="1" applyBorder="1" applyAlignment="1">
      <alignment horizontal="left" vertical="center" indent="2"/>
    </xf>
    <xf numFmtId="177" fontId="0" fillId="0" borderId="6" xfId="50" applyNumberFormat="1" applyBorder="1" applyAlignment="1">
      <alignment horizontal="left" vertical="center" indent="1"/>
    </xf>
    <xf numFmtId="0" fontId="0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185" fontId="4" fillId="3" borderId="6" xfId="0" applyNumberFormat="1" applyFont="1" applyFill="1" applyBorder="1" applyAlignment="1">
      <alignment horizontal="center" vertical="center"/>
    </xf>
    <xf numFmtId="179" fontId="23" fillId="3" borderId="6" xfId="0" applyNumberFormat="1" applyFont="1" applyFill="1" applyBorder="1" applyAlignment="1">
      <alignment horizontal="center" vertical="center"/>
    </xf>
    <xf numFmtId="179" fontId="4" fillId="3" borderId="3" xfId="0" applyNumberFormat="1" applyFont="1" applyFill="1" applyBorder="1" applyAlignment="1">
      <alignment horizontal="center" vertical="center"/>
    </xf>
    <xf numFmtId="186" fontId="4" fillId="3" borderId="3" xfId="0" applyNumberFormat="1" applyFont="1" applyFill="1" applyBorder="1" applyAlignment="1">
      <alignment horizontal="center" vertical="center"/>
    </xf>
    <xf numFmtId="186" fontId="4" fillId="3" borderId="7" xfId="0" applyNumberFormat="1" applyFont="1" applyFill="1" applyBorder="1" applyAlignment="1">
      <alignment horizontal="center" vertical="center"/>
    </xf>
    <xf numFmtId="0" fontId="0" fillId="3" borderId="6" xfId="50" applyFont="1" applyFill="1" applyBorder="1" applyAlignment="1">
      <alignment horizontal="left" vertical="center"/>
    </xf>
    <xf numFmtId="179" fontId="23" fillId="3" borderId="6" xfId="50" applyNumberFormat="1" applyFont="1" applyFill="1" applyBorder="1" applyAlignment="1">
      <alignment horizontal="center" vertical="center"/>
    </xf>
    <xf numFmtId="179" fontId="4" fillId="3" borderId="3" xfId="5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6" xfId="50" applyFont="1" applyBorder="1" applyAlignment="1">
      <alignment horizontal="left" vertical="center" indent="1"/>
    </xf>
    <xf numFmtId="0" fontId="16" fillId="0" borderId="6" xfId="50" applyFont="1" applyFill="1" applyBorder="1" applyAlignment="1">
      <alignment horizontal="center" vertical="center"/>
    </xf>
    <xf numFmtId="182" fontId="4" fillId="3" borderId="3" xfId="50" applyNumberFormat="1" applyFont="1" applyFill="1" applyBorder="1" applyAlignment="1">
      <alignment horizontal="right" vertical="center"/>
    </xf>
    <xf numFmtId="177" fontId="4" fillId="3" borderId="7" xfId="50" applyNumberFormat="1" applyFont="1" applyFill="1" applyBorder="1" applyAlignment="1">
      <alignment horizontal="left" vertical="center"/>
    </xf>
    <xf numFmtId="182" fontId="4" fillId="0" borderId="3" xfId="50" applyNumberFormat="1" applyFont="1" applyFill="1" applyBorder="1" applyAlignment="1">
      <alignment horizontal="right" vertical="center"/>
    </xf>
    <xf numFmtId="177" fontId="4" fillId="0" borderId="7" xfId="50" applyNumberFormat="1" applyFont="1" applyFill="1" applyBorder="1" applyAlignment="1">
      <alignment horizontal="left" vertical="center"/>
    </xf>
    <xf numFmtId="182" fontId="4" fillId="3" borderId="3" xfId="0" applyNumberFormat="1" applyFont="1" applyFill="1" applyBorder="1" applyAlignment="1">
      <alignment horizontal="center" vertical="center"/>
    </xf>
    <xf numFmtId="0" fontId="0" fillId="0" borderId="6" xfId="50" applyFont="1" applyBorder="1" applyAlignment="1">
      <alignment horizontal="left" vertical="center"/>
    </xf>
    <xf numFmtId="0" fontId="29" fillId="0" borderId="12" xfId="50" applyFont="1" applyBorder="1" applyAlignment="1">
      <alignment horizontal="left" vertical="center"/>
    </xf>
    <xf numFmtId="0" fontId="4" fillId="3" borderId="7" xfId="50" applyFont="1" applyFill="1" applyBorder="1" applyAlignment="1">
      <alignment vertical="center"/>
    </xf>
    <xf numFmtId="0" fontId="0" fillId="3" borderId="6" xfId="50" applyFill="1" applyBorder="1" applyAlignment="1">
      <alignment horizontal="left" vertical="center"/>
    </xf>
    <xf numFmtId="177" fontId="0" fillId="3" borderId="6" xfId="0" applyNumberFormat="1" applyFont="1" applyFill="1" applyBorder="1" applyAlignment="1">
      <alignment vertical="center"/>
    </xf>
    <xf numFmtId="0" fontId="30" fillId="0" borderId="12" xfId="50" applyFont="1" applyBorder="1" applyAlignment="1">
      <alignment vertical="center"/>
    </xf>
    <xf numFmtId="177" fontId="0" fillId="3" borderId="6" xfId="0" applyNumberFormat="1" applyFont="1" applyFill="1" applyBorder="1"/>
    <xf numFmtId="0" fontId="24" fillId="0" borderId="0" xfId="50" applyFont="1" applyBorder="1" applyAlignment="1">
      <alignment vertical="center"/>
    </xf>
    <xf numFmtId="182" fontId="4" fillId="3" borderId="3" xfId="50" applyNumberFormat="1" applyFont="1" applyFill="1" applyBorder="1" applyAlignment="1">
      <alignment horizontal="center" vertical="center"/>
    </xf>
    <xf numFmtId="182" fontId="4" fillId="3" borderId="7" xfId="50" applyNumberFormat="1" applyFont="1" applyFill="1" applyBorder="1" applyAlignment="1">
      <alignment horizontal="center" vertical="center"/>
    </xf>
    <xf numFmtId="0" fontId="0" fillId="0" borderId="6" xfId="50" applyFont="1" applyFill="1" applyBorder="1" applyAlignment="1">
      <alignment horizontal="center" vertical="center"/>
    </xf>
    <xf numFmtId="182" fontId="31" fillId="0" borderId="3" xfId="50" applyNumberFormat="1" applyFont="1" applyFill="1" applyBorder="1" applyAlignment="1">
      <alignment horizontal="left" vertical="center"/>
    </xf>
    <xf numFmtId="187" fontId="31" fillId="0" borderId="7" xfId="50" applyNumberFormat="1" applyFont="1" applyFill="1" applyBorder="1" applyAlignment="1">
      <alignment horizontal="left" vertical="center"/>
    </xf>
    <xf numFmtId="0" fontId="32" fillId="4" borderId="0" xfId="50" applyFont="1" applyFill="1" applyAlignment="1">
      <alignment vertical="center"/>
    </xf>
    <xf numFmtId="182" fontId="0" fillId="0" borderId="3" xfId="50" applyNumberFormat="1" applyFont="1" applyFill="1" applyBorder="1" applyAlignment="1">
      <alignment horizontal="center" vertical="center"/>
    </xf>
    <xf numFmtId="182" fontId="0" fillId="0" borderId="7" xfId="50" applyNumberFormat="1" applyFont="1" applyFill="1" applyBorder="1" applyAlignment="1">
      <alignment horizontal="center" vertical="center"/>
    </xf>
    <xf numFmtId="182" fontId="0" fillId="0" borderId="3" xfId="50" applyNumberFormat="1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179" fontId="33" fillId="3" borderId="3" xfId="50" applyNumberFormat="1" applyFont="1" applyFill="1" applyBorder="1" applyAlignment="1">
      <alignment horizontal="center" vertical="center"/>
    </xf>
    <xf numFmtId="179" fontId="33" fillId="0" borderId="3" xfId="50" applyNumberFormat="1" applyFont="1" applyFill="1" applyBorder="1" applyAlignment="1">
      <alignment horizontal="center" vertical="center"/>
    </xf>
    <xf numFmtId="0" fontId="22" fillId="0" borderId="6" xfId="50" applyFont="1" applyBorder="1" applyAlignment="1">
      <alignment vertical="center"/>
    </xf>
    <xf numFmtId="0" fontId="22" fillId="0" borderId="6" xfId="50" applyFont="1" applyFill="1" applyBorder="1" applyAlignment="1">
      <alignment horizontal="center" vertical="center"/>
    </xf>
    <xf numFmtId="179" fontId="34" fillId="0" borderId="6" xfId="50" applyNumberFormat="1" applyFont="1" applyFill="1" applyBorder="1" applyAlignment="1">
      <alignment horizontal="center" vertical="center"/>
    </xf>
    <xf numFmtId="179" fontId="22" fillId="0" borderId="3" xfId="50" applyNumberFormat="1" applyFont="1" applyFill="1" applyBorder="1" applyAlignment="1">
      <alignment horizontal="center" vertical="center"/>
    </xf>
    <xf numFmtId="182" fontId="22" fillId="0" borderId="3" xfId="50" applyNumberFormat="1" applyFont="1" applyFill="1" applyBorder="1" applyAlignment="1">
      <alignment horizontal="center" vertical="center"/>
    </xf>
    <xf numFmtId="182" fontId="22" fillId="0" borderId="7" xfId="50" applyNumberFormat="1" applyFont="1" applyFill="1" applyBorder="1" applyAlignment="1">
      <alignment horizontal="center" vertical="center"/>
    </xf>
    <xf numFmtId="0" fontId="35" fillId="0" borderId="0" xfId="50" applyFont="1" applyAlignment="1">
      <alignment vertical="center"/>
    </xf>
    <xf numFmtId="0" fontId="0" fillId="0" borderId="0" xfId="50" applyFont="1" applyFill="1" applyAlignment="1">
      <alignment horizontal="center" vertical="center"/>
    </xf>
    <xf numFmtId="2" fontId="4" fillId="0" borderId="0" xfId="50" applyNumberFormat="1" applyFont="1" applyFill="1" applyAlignment="1">
      <alignment vertical="center"/>
    </xf>
    <xf numFmtId="179" fontId="24" fillId="0" borderId="0" xfId="50" applyNumberFormat="1" applyFont="1" applyAlignment="1">
      <alignment vertical="center"/>
    </xf>
    <xf numFmtId="0" fontId="29" fillId="0" borderId="0" xfId="50" applyFont="1" applyAlignment="1">
      <alignment horizontal="left" vertical="center"/>
    </xf>
    <xf numFmtId="188" fontId="24" fillId="4" borderId="0" xfId="50" applyNumberFormat="1" applyFont="1" applyFill="1" applyAlignment="1">
      <alignment vertical="center"/>
    </xf>
    <xf numFmtId="0" fontId="24" fillId="4" borderId="0" xfId="50" applyFont="1" applyFill="1" applyAlignment="1">
      <alignment vertical="center"/>
    </xf>
    <xf numFmtId="0" fontId="36" fillId="0" borderId="0" xfId="5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9" fontId="4" fillId="0" borderId="3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179" fontId="22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49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79" fontId="0" fillId="0" borderId="0" xfId="0" applyNumberFormat="1" applyFont="1" applyAlignment="1">
      <alignment horizontal="center" vertical="center"/>
    </xf>
    <xf numFmtId="177" fontId="4" fillId="0" borderId="0" xfId="3" applyNumberFormat="1" applyFont="1" applyAlignment="1">
      <alignment horizontal="center" vertical="center"/>
    </xf>
    <xf numFmtId="184" fontId="4" fillId="0" borderId="0" xfId="0" applyNumberFormat="1" applyFont="1" applyAlignment="1">
      <alignment horizontal="center" vertical="center"/>
    </xf>
    <xf numFmtId="10" fontId="4" fillId="0" borderId="0" xfId="3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79" fontId="26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9" fontId="4" fillId="0" borderId="2" xfId="0" applyNumberFormat="1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0" fillId="0" borderId="0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80" fontId="22" fillId="0" borderId="6" xfId="0" applyNumberFormat="1" applyFont="1" applyBorder="1" applyAlignment="1">
      <alignment horizontal="center" vertical="center"/>
    </xf>
    <xf numFmtId="179" fontId="22" fillId="0" borderId="5" xfId="0" applyNumberFormat="1" applyFont="1" applyBorder="1" applyAlignment="1">
      <alignment horizontal="center" vertical="center"/>
    </xf>
    <xf numFmtId="10" fontId="22" fillId="0" borderId="6" xfId="0" applyNumberFormat="1" applyFont="1" applyBorder="1" applyAlignment="1">
      <alignment horizontal="center" vertical="center"/>
    </xf>
    <xf numFmtId="179" fontId="22" fillId="0" borderId="0" xfId="0" applyNumberFormat="1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179" fontId="41" fillId="0" borderId="0" xfId="0" applyNumberFormat="1" applyFont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79" fontId="42" fillId="0" borderId="0" xfId="0" applyNumberFormat="1" applyFont="1" applyAlignment="1">
      <alignment horizontal="center" vertical="center"/>
    </xf>
    <xf numFmtId="184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179" fontId="3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80" fontId="4" fillId="0" borderId="13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82" fontId="0" fillId="0" borderId="6" xfId="0" applyNumberFormat="1" applyBorder="1"/>
    <xf numFmtId="0" fontId="0" fillId="0" borderId="2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182" fontId="0" fillId="0" borderId="5" xfId="0" applyNumberFormat="1" applyBorder="1"/>
    <xf numFmtId="182" fontId="0" fillId="0" borderId="8" xfId="0" applyNumberFormat="1" applyBorder="1"/>
    <xf numFmtId="0" fontId="4" fillId="0" borderId="0" xfId="0" applyFont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常规 3" xfId="52"/>
    <cellStyle name="常规 4" xfId="53"/>
    <cellStyle name="常规 5" xfId="54"/>
    <cellStyle name="常规 6" xfId="55"/>
    <cellStyle name="常规_修改可研" xfId="56"/>
    <cellStyle name="常规_宜昌污水fx" xfId="57"/>
    <cellStyle name="样式 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onnections" Target="connections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3</xdr:row>
      <xdr:rowOff>95250</xdr:rowOff>
    </xdr:from>
    <xdr:to>
      <xdr:col>3</xdr:col>
      <xdr:colOff>0</xdr:colOff>
      <xdr:row>3</xdr:row>
      <xdr:rowOff>95250</xdr:rowOff>
    </xdr:to>
    <xdr:sp>
      <xdr:nvSpPr>
        <xdr:cNvPr id="302664" name="Line 10"/>
        <xdr:cNvSpPr>
          <a:spLocks noChangeShapeType="1"/>
        </xdr:cNvSpPr>
      </xdr:nvSpPr>
      <xdr:spPr>
        <a:xfrm>
          <a:off x="241935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302665" name="Line 3"/>
        <xdr:cNvSpPr>
          <a:spLocks noChangeShapeType="1"/>
        </xdr:cNvSpPr>
      </xdr:nvSpPr>
      <xdr:spPr>
        <a:xfrm>
          <a:off x="405765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302666" name="Line 7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302667" name="Line 8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302668" name="Line 9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302669" name="Line 3"/>
        <xdr:cNvSpPr>
          <a:spLocks noChangeShapeType="1"/>
        </xdr:cNvSpPr>
      </xdr:nvSpPr>
      <xdr:spPr>
        <a:xfrm>
          <a:off x="405765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302670" name="Line 7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302671" name="Line 8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302672" name="Line 9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302673" name="Line 3"/>
        <xdr:cNvSpPr>
          <a:spLocks noChangeShapeType="1"/>
        </xdr:cNvSpPr>
      </xdr:nvSpPr>
      <xdr:spPr>
        <a:xfrm>
          <a:off x="32385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302674" name="Line 7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302675" name="Line 8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302676" name="Line 9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302677" name="Line 3"/>
        <xdr:cNvSpPr>
          <a:spLocks noChangeShapeType="1"/>
        </xdr:cNvSpPr>
      </xdr:nvSpPr>
      <xdr:spPr>
        <a:xfrm>
          <a:off x="32385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302678" name="Line 7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302679" name="Line 8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302680" name="Line 9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</xdr:row>
      <xdr:rowOff>95250</xdr:rowOff>
    </xdr:from>
    <xdr:to>
      <xdr:col>3</xdr:col>
      <xdr:colOff>0</xdr:colOff>
      <xdr:row>3</xdr:row>
      <xdr:rowOff>95250</xdr:rowOff>
    </xdr:to>
    <xdr:sp>
      <xdr:nvSpPr>
        <xdr:cNvPr id="302681" name="Line 10"/>
        <xdr:cNvSpPr>
          <a:spLocks noChangeShapeType="1"/>
        </xdr:cNvSpPr>
      </xdr:nvSpPr>
      <xdr:spPr>
        <a:xfrm>
          <a:off x="241935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302682" name="Line 3"/>
        <xdr:cNvSpPr>
          <a:spLocks noChangeShapeType="1"/>
        </xdr:cNvSpPr>
      </xdr:nvSpPr>
      <xdr:spPr>
        <a:xfrm>
          <a:off x="405765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302683" name="Line 7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302684" name="Line 8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302685" name="Line 9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95250</xdr:rowOff>
    </xdr:from>
    <xdr:to>
      <xdr:col>5</xdr:col>
      <xdr:colOff>0</xdr:colOff>
      <xdr:row>3</xdr:row>
      <xdr:rowOff>95250</xdr:rowOff>
    </xdr:to>
    <xdr:sp>
      <xdr:nvSpPr>
        <xdr:cNvPr id="302686" name="Line 3"/>
        <xdr:cNvSpPr>
          <a:spLocks noChangeShapeType="1"/>
        </xdr:cNvSpPr>
      </xdr:nvSpPr>
      <xdr:spPr>
        <a:xfrm>
          <a:off x="405765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302687" name="Line 7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302688" name="Line 8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3</xdr:row>
      <xdr:rowOff>95250</xdr:rowOff>
    </xdr:from>
    <xdr:to>
      <xdr:col>8</xdr:col>
      <xdr:colOff>0</xdr:colOff>
      <xdr:row>3</xdr:row>
      <xdr:rowOff>95250</xdr:rowOff>
    </xdr:to>
    <xdr:sp>
      <xdr:nvSpPr>
        <xdr:cNvPr id="302689" name="Line 9"/>
        <xdr:cNvSpPr>
          <a:spLocks noChangeShapeType="1"/>
        </xdr:cNvSpPr>
      </xdr:nvSpPr>
      <xdr:spPr>
        <a:xfrm>
          <a:off x="64389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302690" name="Line 3"/>
        <xdr:cNvSpPr>
          <a:spLocks noChangeShapeType="1"/>
        </xdr:cNvSpPr>
      </xdr:nvSpPr>
      <xdr:spPr>
        <a:xfrm>
          <a:off x="32385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302691" name="Line 7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302692" name="Line 8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302693" name="Line 9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</xdr:row>
      <xdr:rowOff>95250</xdr:rowOff>
    </xdr:from>
    <xdr:to>
      <xdr:col>4</xdr:col>
      <xdr:colOff>0</xdr:colOff>
      <xdr:row>3</xdr:row>
      <xdr:rowOff>95250</xdr:rowOff>
    </xdr:to>
    <xdr:sp>
      <xdr:nvSpPr>
        <xdr:cNvPr id="302694" name="Line 3"/>
        <xdr:cNvSpPr>
          <a:spLocks noChangeShapeType="1"/>
        </xdr:cNvSpPr>
      </xdr:nvSpPr>
      <xdr:spPr>
        <a:xfrm>
          <a:off x="32385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302695" name="Line 7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302696" name="Line 8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95250</xdr:rowOff>
    </xdr:from>
    <xdr:to>
      <xdr:col>6</xdr:col>
      <xdr:colOff>0</xdr:colOff>
      <xdr:row>3</xdr:row>
      <xdr:rowOff>95250</xdr:rowOff>
    </xdr:to>
    <xdr:sp>
      <xdr:nvSpPr>
        <xdr:cNvPr id="302697" name="Line 9"/>
        <xdr:cNvSpPr>
          <a:spLocks noChangeShapeType="1"/>
        </xdr:cNvSpPr>
      </xdr:nvSpPr>
      <xdr:spPr>
        <a:xfrm>
          <a:off x="4876800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I21"/>
  <sheetViews>
    <sheetView showZeros="0" zoomScale="75" zoomScaleNormal="75" workbookViewId="0">
      <selection activeCell="F27" sqref="F27"/>
    </sheetView>
  </sheetViews>
  <sheetFormatPr defaultColWidth="8.75" defaultRowHeight="15"/>
  <cols>
    <col min="1" max="1" width="15.625" customWidth="1"/>
    <col min="2" max="2" width="17.25" customWidth="1"/>
    <col min="3" max="3" width="12.75" customWidth="1"/>
    <col min="4" max="4" width="12.625" customWidth="1"/>
    <col min="5" max="5" width="10.875" customWidth="1"/>
    <col min="6" max="6" width="13.125" customWidth="1"/>
    <col min="7" max="7" width="10.375" customWidth="1"/>
    <col min="8" max="8" width="13" customWidth="1"/>
    <col min="9" max="9" width="11.5" customWidth="1"/>
  </cols>
  <sheetData>
    <row r="1" ht="20.1" customHeight="1" spans="1:9">
      <c r="A1" s="266" t="e">
        <f>#REF!</f>
        <v>#REF!</v>
      </c>
      <c r="B1" s="266"/>
      <c r="C1" s="266"/>
      <c r="D1" s="266"/>
      <c r="E1" s="266"/>
      <c r="F1" s="266"/>
      <c r="G1" s="266"/>
      <c r="H1" s="266"/>
      <c r="I1" s="266"/>
    </row>
    <row r="2" ht="20.1" customHeight="1" spans="1:9">
      <c r="A2" t="e">
        <f>#REF!</f>
        <v>#REF!</v>
      </c>
      <c r="G2" t="s">
        <v>0</v>
      </c>
      <c r="I2" s="276" t="s">
        <v>1</v>
      </c>
    </row>
    <row r="3" ht="20.1" customHeight="1" spans="1:9">
      <c r="A3" s="267" t="s">
        <v>2</v>
      </c>
      <c r="B3" s="268" t="s">
        <v>3</v>
      </c>
      <c r="C3" s="268" t="s">
        <v>4</v>
      </c>
      <c r="D3" s="268" t="s">
        <v>5</v>
      </c>
      <c r="E3" s="267" t="s">
        <v>6</v>
      </c>
      <c r="F3" s="267" t="s">
        <v>7</v>
      </c>
      <c r="G3" s="267" t="s">
        <v>8</v>
      </c>
      <c r="H3" s="268" t="s">
        <v>9</v>
      </c>
      <c r="I3" s="267" t="s">
        <v>10</v>
      </c>
    </row>
    <row r="4" ht="20.1" customHeight="1" spans="1:9">
      <c r="A4" s="267"/>
      <c r="B4" s="268"/>
      <c r="C4" s="268"/>
      <c r="D4" s="268"/>
      <c r="E4" s="267"/>
      <c r="F4" s="267"/>
      <c r="G4" s="267"/>
      <c r="H4" s="268"/>
      <c r="I4" s="267"/>
    </row>
    <row r="5" ht="20.1" customHeight="1" spans="1:9">
      <c r="A5" s="267" t="s">
        <v>11</v>
      </c>
      <c r="B5" s="269"/>
      <c r="C5" s="270"/>
      <c r="D5" s="270"/>
      <c r="E5" s="270"/>
      <c r="F5" s="270"/>
      <c r="G5" s="271"/>
      <c r="H5" s="270"/>
      <c r="I5" s="271"/>
    </row>
    <row r="6" ht="20.1" customHeight="1" spans="1:9">
      <c r="A6" s="267" t="e">
        <f>估算表!#REF!</f>
        <v>#REF!</v>
      </c>
      <c r="B6" s="269" t="e">
        <f>估算表!#REF!/10000</f>
        <v>#REF!</v>
      </c>
      <c r="C6" s="272"/>
      <c r="D6" s="272"/>
      <c r="E6" s="272"/>
      <c r="F6" s="272"/>
      <c r="G6" s="273"/>
      <c r="H6" s="272"/>
      <c r="I6" s="273"/>
    </row>
    <row r="7" ht="20.1" customHeight="1" spans="1:9">
      <c r="A7" s="267" t="s">
        <v>12</v>
      </c>
      <c r="B7" s="269"/>
      <c r="C7" s="272"/>
      <c r="D7" s="272"/>
      <c r="E7" s="272"/>
      <c r="F7" s="272"/>
      <c r="G7" s="273"/>
      <c r="H7" s="272"/>
      <c r="I7" s="273"/>
    </row>
    <row r="8" ht="20.1" customHeight="1" spans="1:9">
      <c r="A8" s="267" t="s">
        <v>13</v>
      </c>
      <c r="B8" s="269"/>
      <c r="C8" s="272"/>
      <c r="D8" s="272"/>
      <c r="E8" s="272"/>
      <c r="F8" s="272"/>
      <c r="G8" s="273"/>
      <c r="H8" s="272"/>
      <c r="I8" s="273"/>
    </row>
    <row r="9" ht="20.1" customHeight="1" spans="1:9">
      <c r="A9" s="267" t="s">
        <v>14</v>
      </c>
      <c r="B9" s="269"/>
      <c r="C9" s="272"/>
      <c r="D9" s="272"/>
      <c r="E9" s="272"/>
      <c r="F9" s="272"/>
      <c r="G9" s="273"/>
      <c r="H9" s="272"/>
      <c r="I9" s="273"/>
    </row>
    <row r="10" ht="20.1" customHeight="1" spans="1:9">
      <c r="A10" s="267" t="s">
        <v>15</v>
      </c>
      <c r="B10" s="269"/>
      <c r="C10" s="272"/>
      <c r="D10" s="272"/>
      <c r="E10" s="272"/>
      <c r="F10" s="272"/>
      <c r="G10" s="273"/>
      <c r="H10" s="272"/>
      <c r="I10" s="273"/>
    </row>
    <row r="11" ht="20.1" customHeight="1" spans="1:9">
      <c r="A11" s="267" t="s">
        <v>16</v>
      </c>
      <c r="B11" s="269"/>
      <c r="C11" s="272"/>
      <c r="D11" s="272"/>
      <c r="E11" s="272"/>
      <c r="F11" s="272"/>
      <c r="G11" s="273"/>
      <c r="H11" s="272"/>
      <c r="I11" s="273"/>
    </row>
    <row r="12" ht="20.1" customHeight="1" spans="1:9">
      <c r="A12" s="267" t="s">
        <v>17</v>
      </c>
      <c r="B12" s="269"/>
      <c r="C12" s="272"/>
      <c r="D12" s="272"/>
      <c r="E12" s="272"/>
      <c r="F12" s="272"/>
      <c r="G12" s="273"/>
      <c r="H12" s="272"/>
      <c r="I12" s="273"/>
    </row>
    <row r="13" ht="20.1" customHeight="1" spans="1:9">
      <c r="A13" s="267" t="s">
        <v>18</v>
      </c>
      <c r="B13" s="269"/>
      <c r="C13" s="272"/>
      <c r="D13" s="272"/>
      <c r="E13" s="272"/>
      <c r="F13" s="272"/>
      <c r="G13" s="273"/>
      <c r="H13" s="272"/>
      <c r="I13" s="273"/>
    </row>
    <row r="14" ht="20.1" customHeight="1" spans="1:9">
      <c r="A14" s="267" t="s">
        <v>19</v>
      </c>
      <c r="B14" s="269"/>
      <c r="C14" s="272"/>
      <c r="D14" s="272"/>
      <c r="E14" s="272"/>
      <c r="F14" s="272"/>
      <c r="G14" s="273"/>
      <c r="H14" s="272"/>
      <c r="I14" s="273"/>
    </row>
    <row r="15" ht="20.1" customHeight="1" spans="1:9">
      <c r="A15" s="267"/>
      <c r="B15" s="269"/>
      <c r="C15" s="272"/>
      <c r="D15" s="272"/>
      <c r="E15" s="272"/>
      <c r="F15" s="272"/>
      <c r="G15" s="273"/>
      <c r="H15" s="272"/>
      <c r="I15" s="273"/>
    </row>
    <row r="16" ht="20.1" customHeight="1" spans="1:9">
      <c r="A16" s="267"/>
      <c r="B16" s="269"/>
      <c r="C16" s="272"/>
      <c r="D16" s="272"/>
      <c r="E16" s="272"/>
      <c r="F16" s="272"/>
      <c r="G16" s="273"/>
      <c r="H16" s="272"/>
      <c r="I16" s="273"/>
    </row>
    <row r="17" ht="20.1" customHeight="1" spans="1:9">
      <c r="A17" s="267"/>
      <c r="B17" s="269"/>
      <c r="C17" s="272"/>
      <c r="D17" s="272"/>
      <c r="E17" s="272"/>
      <c r="F17" s="272"/>
      <c r="G17" s="273"/>
      <c r="H17" s="272"/>
      <c r="I17" s="273"/>
    </row>
    <row r="18" ht="20.1" customHeight="1" spans="1:9">
      <c r="A18" s="267"/>
      <c r="B18" s="269"/>
      <c r="C18" s="272"/>
      <c r="D18" s="272"/>
      <c r="E18" s="272"/>
      <c r="F18" s="272"/>
      <c r="G18" s="273"/>
      <c r="H18" s="272"/>
      <c r="I18" s="273"/>
    </row>
    <row r="19" ht="20.1" customHeight="1" spans="1:9">
      <c r="A19" s="267" t="s">
        <v>20</v>
      </c>
      <c r="B19" s="269" t="e">
        <f>SUM(B5:B18)</f>
        <v>#REF!</v>
      </c>
      <c r="C19" s="274">
        <f>估算表!H18/10000</f>
        <v>0.019</v>
      </c>
      <c r="D19" s="274" t="e">
        <f>B19+C19</f>
        <v>#REF!</v>
      </c>
      <c r="E19" s="274">
        <f>估算表!H20/10000</f>
        <v>0.007</v>
      </c>
      <c r="F19" s="274">
        <f>估算表!H23/10000</f>
        <v>0.145</v>
      </c>
      <c r="G19" s="275">
        <f>估算表!H24/10000</f>
        <v>0</v>
      </c>
      <c r="H19" s="274">
        <f>估算表!H25/10000</f>
        <v>0</v>
      </c>
      <c r="I19" s="275" t="e">
        <f>D19+E19+G19+H19</f>
        <v>#REF!</v>
      </c>
    </row>
    <row r="21" spans="1:7">
      <c r="A21" t="e">
        <f>#REF!</f>
        <v>#REF!</v>
      </c>
      <c r="G21" t="e">
        <f>#REF!</f>
        <v>#REF!</v>
      </c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94" right="0.75" top="0.98" bottom="0.98" header="0.51" footer="0.5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92D050"/>
    <pageSetUpPr fitToPage="1"/>
  </sheetPr>
  <dimension ref="A1:R35"/>
  <sheetViews>
    <sheetView showZeros="0" tabSelected="1" zoomScale="80" zoomScaleNormal="80" zoomScaleSheetLayoutView="75" workbookViewId="0">
      <pane xSplit="1" ySplit="4" topLeftCell="B20" activePane="bottomRight" state="frozen"/>
      <selection/>
      <selection pane="topRight"/>
      <selection pane="bottomLeft"/>
      <selection pane="bottomRight" activeCell="A5" sqref="$A5:$XFD26"/>
    </sheetView>
  </sheetViews>
  <sheetFormatPr defaultColWidth="7.625" defaultRowHeight="15.5"/>
  <cols>
    <col min="1" max="1" width="4.5" style="203" hidden="1" customWidth="1"/>
    <col min="2" max="2" width="7.625" style="203" customWidth="1"/>
    <col min="3" max="3" width="36.5" style="204" customWidth="1"/>
    <col min="4" max="4" width="12.125" style="205" customWidth="1"/>
    <col min="5" max="5" width="10.625" style="205" customWidth="1"/>
    <col min="6" max="6" width="10.875" style="205" customWidth="1"/>
    <col min="7" max="7" width="10.25" style="205" customWidth="1"/>
    <col min="8" max="8" width="13.25" style="205" customWidth="1"/>
    <col min="9" max="9" width="7.625" style="199" customWidth="1"/>
    <col min="10" max="10" width="12" style="206" customWidth="1"/>
    <col min="11" max="11" width="14" style="206" customWidth="1"/>
    <col min="12" max="12" width="9.5" style="199" customWidth="1"/>
    <col min="13" max="13" width="17.625" style="205" customWidth="1"/>
    <col min="14" max="14" width="17.625" style="205" hidden="1" customWidth="1"/>
    <col min="15" max="15" width="21.375" style="199" customWidth="1"/>
    <col min="16" max="16" width="14.75" style="199" customWidth="1"/>
    <col min="17" max="17" width="14.25" style="204" customWidth="1"/>
    <col min="18" max="16384" width="7.625" style="204"/>
  </cols>
  <sheetData>
    <row r="1" ht="31.5" customHeight="1" spans="1:14">
      <c r="A1" s="207" t="s">
        <v>21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ht="18" customHeight="1" spans="1:17">
      <c r="A2" s="209"/>
      <c r="B2" s="105" t="s">
        <v>22</v>
      </c>
      <c r="C2" s="105"/>
      <c r="D2" s="105"/>
      <c r="E2" s="105"/>
      <c r="F2" s="105"/>
      <c r="G2" s="105"/>
      <c r="H2" s="105"/>
      <c r="I2" s="233"/>
      <c r="J2" s="234"/>
      <c r="M2" s="235" t="s">
        <v>23</v>
      </c>
      <c r="N2" s="235"/>
      <c r="P2" s="236"/>
      <c r="Q2" s="236"/>
    </row>
    <row r="3" ht="18" customHeight="1" spans="1:14">
      <c r="A3" s="210" t="s">
        <v>24</v>
      </c>
      <c r="B3" s="210" t="s">
        <v>25</v>
      </c>
      <c r="C3" s="211" t="s">
        <v>26</v>
      </c>
      <c r="D3" s="212" t="s">
        <v>27</v>
      </c>
      <c r="E3" s="213"/>
      <c r="F3" s="213"/>
      <c r="G3" s="213"/>
      <c r="H3" s="214"/>
      <c r="I3" s="237" t="s">
        <v>28</v>
      </c>
      <c r="J3" s="238"/>
      <c r="K3" s="239"/>
      <c r="L3" s="240" t="s">
        <v>29</v>
      </c>
      <c r="M3" s="241" t="s">
        <v>30</v>
      </c>
      <c r="N3" s="242"/>
    </row>
    <row r="4" s="199" customFormat="1" ht="45.75" customHeight="1" spans="1:17">
      <c r="A4" s="210"/>
      <c r="B4" s="210"/>
      <c r="C4" s="211"/>
      <c r="D4" s="215" t="s">
        <v>31</v>
      </c>
      <c r="E4" s="215" t="s">
        <v>32</v>
      </c>
      <c r="F4" s="216" t="s">
        <v>33</v>
      </c>
      <c r="G4" s="215" t="s">
        <v>34</v>
      </c>
      <c r="H4" s="215" t="s">
        <v>35</v>
      </c>
      <c r="I4" s="243" t="s">
        <v>36</v>
      </c>
      <c r="J4" s="244" t="s">
        <v>37</v>
      </c>
      <c r="K4" s="244" t="s">
        <v>38</v>
      </c>
      <c r="L4" s="240"/>
      <c r="M4" s="245"/>
      <c r="N4" s="246" t="s">
        <v>39</v>
      </c>
      <c r="O4" s="236"/>
      <c r="P4" s="236"/>
      <c r="Q4" s="236"/>
    </row>
    <row r="5" s="200" customFormat="1" ht="25" customHeight="1" spans="1:17">
      <c r="A5" s="217"/>
      <c r="B5" s="217">
        <v>1</v>
      </c>
      <c r="C5" s="218" t="s">
        <v>40</v>
      </c>
      <c r="D5" s="219">
        <v>1194.93</v>
      </c>
      <c r="E5" s="219">
        <v>0</v>
      </c>
      <c r="F5" s="219">
        <v>0</v>
      </c>
      <c r="G5" s="219"/>
      <c r="H5" s="219">
        <v>1194.93</v>
      </c>
      <c r="I5" s="247" t="s">
        <v>41</v>
      </c>
      <c r="J5" s="248">
        <v>2444</v>
      </c>
      <c r="K5" s="249">
        <v>4889.24</v>
      </c>
      <c r="L5" s="250">
        <v>0.8236</v>
      </c>
      <c r="M5" s="219"/>
      <c r="N5" s="251">
        <f>J5*K5</f>
        <v>11949302.56</v>
      </c>
      <c r="O5" s="252"/>
      <c r="P5" s="253"/>
      <c r="Q5" s="264"/>
    </row>
    <row r="6" s="201" customFormat="1" ht="25" customHeight="1" spans="1:16">
      <c r="A6" s="210" t="s">
        <v>42</v>
      </c>
      <c r="B6" s="210" t="s">
        <v>43</v>
      </c>
      <c r="C6" s="220" t="s">
        <v>44</v>
      </c>
      <c r="D6" s="215">
        <v>160.26</v>
      </c>
      <c r="E6" s="215"/>
      <c r="F6" s="215"/>
      <c r="G6" s="215"/>
      <c r="H6" s="215">
        <v>160.26</v>
      </c>
      <c r="I6" s="211" t="s">
        <v>41</v>
      </c>
      <c r="J6" s="211">
        <v>318</v>
      </c>
      <c r="K6" s="215">
        <v>5039.62</v>
      </c>
      <c r="L6" s="254"/>
      <c r="M6" s="215"/>
      <c r="N6" s="251">
        <f t="shared" ref="N6:N26" si="0">J6*K6</f>
        <v>1602599.16</v>
      </c>
      <c r="O6" s="255"/>
      <c r="P6" s="256"/>
    </row>
    <row r="7" s="201" customFormat="1" ht="25" customHeight="1" spans="1:18">
      <c r="A7" s="210" t="s">
        <v>45</v>
      </c>
      <c r="B7" s="210" t="s">
        <v>46</v>
      </c>
      <c r="C7" s="220" t="s">
        <v>47</v>
      </c>
      <c r="D7" s="215">
        <v>167.18</v>
      </c>
      <c r="E7" s="215"/>
      <c r="F7" s="215"/>
      <c r="G7" s="215"/>
      <c r="H7" s="215">
        <v>167.18</v>
      </c>
      <c r="I7" s="211" t="s">
        <v>41</v>
      </c>
      <c r="J7" s="211">
        <v>335</v>
      </c>
      <c r="K7" s="215">
        <v>4990.45</v>
      </c>
      <c r="L7" s="254"/>
      <c r="M7" s="215"/>
      <c r="N7" s="251">
        <f t="shared" si="0"/>
        <v>1671800.75</v>
      </c>
      <c r="O7" s="255"/>
      <c r="P7" s="256"/>
      <c r="R7" s="265"/>
    </row>
    <row r="8" s="201" customFormat="1" ht="25" customHeight="1" spans="1:18">
      <c r="A8" s="210" t="s">
        <v>48</v>
      </c>
      <c r="B8" s="210" t="s">
        <v>49</v>
      </c>
      <c r="C8" s="220" t="s">
        <v>50</v>
      </c>
      <c r="D8" s="215">
        <v>163.43</v>
      </c>
      <c r="E8" s="215"/>
      <c r="F8" s="215"/>
      <c r="G8" s="215"/>
      <c r="H8" s="215">
        <v>163.43</v>
      </c>
      <c r="I8" s="211" t="s">
        <v>41</v>
      </c>
      <c r="J8" s="211">
        <v>320</v>
      </c>
      <c r="K8" s="215">
        <v>5107.19</v>
      </c>
      <c r="L8" s="254"/>
      <c r="M8" s="215"/>
      <c r="N8" s="251">
        <f t="shared" si="0"/>
        <v>1634300.8</v>
      </c>
      <c r="O8" s="255"/>
      <c r="P8" s="256"/>
      <c r="R8" s="265"/>
    </row>
    <row r="9" s="201" customFormat="1" ht="25" customHeight="1" spans="1:18">
      <c r="A9" s="210" t="s">
        <v>51</v>
      </c>
      <c r="B9" s="210" t="s">
        <v>52</v>
      </c>
      <c r="C9" s="220" t="s">
        <v>53</v>
      </c>
      <c r="D9" s="215">
        <v>161.95</v>
      </c>
      <c r="E9" s="215"/>
      <c r="F9" s="215"/>
      <c r="G9" s="215"/>
      <c r="H9" s="215">
        <v>161.95</v>
      </c>
      <c r="I9" s="211" t="s">
        <v>41</v>
      </c>
      <c r="J9" s="211">
        <v>333</v>
      </c>
      <c r="K9" s="215">
        <v>4863.36</v>
      </c>
      <c r="L9" s="254"/>
      <c r="M9" s="215"/>
      <c r="N9" s="251">
        <f t="shared" si="0"/>
        <v>1619498.88</v>
      </c>
      <c r="O9" s="255"/>
      <c r="P9" s="256"/>
      <c r="R9" s="265"/>
    </row>
    <row r="10" s="201" customFormat="1" ht="25" customHeight="1" spans="1:18">
      <c r="A10" s="210" t="s">
        <v>54</v>
      </c>
      <c r="B10" s="210" t="s">
        <v>55</v>
      </c>
      <c r="C10" s="220" t="s">
        <v>56</v>
      </c>
      <c r="D10" s="215">
        <v>125.55</v>
      </c>
      <c r="E10" s="215"/>
      <c r="F10" s="215"/>
      <c r="G10" s="215"/>
      <c r="H10" s="215">
        <v>125.55</v>
      </c>
      <c r="I10" s="211" t="s">
        <v>41</v>
      </c>
      <c r="J10" s="211">
        <v>299</v>
      </c>
      <c r="K10" s="215">
        <v>4199</v>
      </c>
      <c r="L10" s="254"/>
      <c r="M10" s="215"/>
      <c r="N10" s="251">
        <f t="shared" si="0"/>
        <v>1255501</v>
      </c>
      <c r="O10" s="255"/>
      <c r="P10" s="256"/>
      <c r="R10" s="265"/>
    </row>
    <row r="11" s="201" customFormat="1" ht="25" customHeight="1" spans="1:18">
      <c r="A11" s="210" t="s">
        <v>57</v>
      </c>
      <c r="B11" s="210" t="s">
        <v>58</v>
      </c>
      <c r="C11" s="220" t="s">
        <v>59</v>
      </c>
      <c r="D11" s="215">
        <v>119.69</v>
      </c>
      <c r="E11" s="215"/>
      <c r="F11" s="215"/>
      <c r="G11" s="215"/>
      <c r="H11" s="215">
        <v>119.69</v>
      </c>
      <c r="I11" s="211" t="s">
        <v>41</v>
      </c>
      <c r="J11" s="211">
        <v>242</v>
      </c>
      <c r="K11" s="215">
        <v>4945.87</v>
      </c>
      <c r="L11" s="254"/>
      <c r="M11" s="215"/>
      <c r="N11" s="251">
        <f t="shared" si="0"/>
        <v>1196900.54</v>
      </c>
      <c r="O11" s="255"/>
      <c r="P11" s="256"/>
      <c r="R11" s="265"/>
    </row>
    <row r="12" s="201" customFormat="1" ht="25" customHeight="1" spans="1:18">
      <c r="A12" s="210" t="s">
        <v>60</v>
      </c>
      <c r="B12" s="210" t="s">
        <v>61</v>
      </c>
      <c r="C12" s="220" t="s">
        <v>62</v>
      </c>
      <c r="D12" s="215">
        <v>101.12</v>
      </c>
      <c r="E12" s="215"/>
      <c r="F12" s="215"/>
      <c r="G12" s="215"/>
      <c r="H12" s="215">
        <v>101.12</v>
      </c>
      <c r="I12" s="211" t="s">
        <v>41</v>
      </c>
      <c r="J12" s="211">
        <v>226</v>
      </c>
      <c r="K12" s="215">
        <v>4474.34</v>
      </c>
      <c r="L12" s="254"/>
      <c r="M12" s="215"/>
      <c r="N12" s="251">
        <f t="shared" si="0"/>
        <v>1011200.84</v>
      </c>
      <c r="O12" s="255"/>
      <c r="P12" s="256"/>
      <c r="R12" s="265"/>
    </row>
    <row r="13" s="201" customFormat="1" ht="25" customHeight="1" spans="1:18">
      <c r="A13" s="210" t="s">
        <v>63</v>
      </c>
      <c r="B13" s="210" t="s">
        <v>64</v>
      </c>
      <c r="C13" s="220" t="s">
        <v>65</v>
      </c>
      <c r="D13" s="215">
        <v>80.3</v>
      </c>
      <c r="E13" s="215"/>
      <c r="F13" s="215"/>
      <c r="G13" s="215"/>
      <c r="H13" s="215">
        <v>80.3</v>
      </c>
      <c r="I13" s="211" t="s">
        <v>41</v>
      </c>
      <c r="J13" s="211">
        <v>180</v>
      </c>
      <c r="K13" s="215">
        <v>4461.11</v>
      </c>
      <c r="L13" s="254"/>
      <c r="M13" s="215"/>
      <c r="N13" s="251">
        <f t="shared" si="0"/>
        <v>802999.8</v>
      </c>
      <c r="O13" s="255"/>
      <c r="P13" s="256"/>
      <c r="R13" s="265"/>
    </row>
    <row r="14" s="201" customFormat="1" ht="25" customHeight="1" spans="1:18">
      <c r="A14" s="210" t="s">
        <v>66</v>
      </c>
      <c r="B14" s="210" t="s">
        <v>67</v>
      </c>
      <c r="C14" s="220" t="s">
        <v>68</v>
      </c>
      <c r="D14" s="215">
        <v>108.08</v>
      </c>
      <c r="E14" s="215"/>
      <c r="F14" s="215"/>
      <c r="G14" s="215"/>
      <c r="H14" s="215">
        <v>108.08</v>
      </c>
      <c r="I14" s="211" t="s">
        <v>41</v>
      </c>
      <c r="J14" s="211">
        <v>191</v>
      </c>
      <c r="K14" s="215">
        <v>5658.64</v>
      </c>
      <c r="L14" s="254"/>
      <c r="M14" s="215"/>
      <c r="N14" s="251">
        <f t="shared" si="0"/>
        <v>1080800.24</v>
      </c>
      <c r="O14" s="255"/>
      <c r="P14" s="256"/>
      <c r="R14" s="265"/>
    </row>
    <row r="15" s="201" customFormat="1" ht="25" customHeight="1" spans="1:18">
      <c r="A15" s="210" t="s">
        <v>69</v>
      </c>
      <c r="B15" s="210" t="s">
        <v>70</v>
      </c>
      <c r="C15" s="220" t="s">
        <v>71</v>
      </c>
      <c r="D15" s="215">
        <v>7.37</v>
      </c>
      <c r="E15" s="215"/>
      <c r="F15" s="215"/>
      <c r="G15" s="215"/>
      <c r="H15" s="215">
        <v>7.37</v>
      </c>
      <c r="I15" s="211" t="s">
        <v>72</v>
      </c>
      <c r="J15" s="211">
        <v>1</v>
      </c>
      <c r="K15" s="215">
        <v>73700</v>
      </c>
      <c r="L15" s="254"/>
      <c r="M15" s="215"/>
      <c r="N15" s="251">
        <f t="shared" si="0"/>
        <v>73700</v>
      </c>
      <c r="O15" s="255"/>
      <c r="P15" s="257"/>
      <c r="R15" s="265"/>
    </row>
    <row r="16" s="201" customFormat="1" ht="25" customHeight="1" spans="1:16">
      <c r="A16" s="210"/>
      <c r="B16" s="210"/>
      <c r="C16" s="220"/>
      <c r="D16" s="215"/>
      <c r="E16" s="215"/>
      <c r="F16" s="215"/>
      <c r="G16" s="215"/>
      <c r="H16" s="215"/>
      <c r="I16" s="211"/>
      <c r="J16" s="211"/>
      <c r="K16" s="215"/>
      <c r="L16" s="254"/>
      <c r="M16" s="215"/>
      <c r="N16" s="251">
        <f t="shared" si="0"/>
        <v>0</v>
      </c>
      <c r="O16" s="258"/>
      <c r="P16" s="259"/>
    </row>
    <row r="17" s="201" customFormat="1" ht="25" customHeight="1" spans="1:16">
      <c r="A17" s="210"/>
      <c r="B17" s="210"/>
      <c r="C17" s="220"/>
      <c r="D17" s="215"/>
      <c r="E17" s="215"/>
      <c r="F17" s="215"/>
      <c r="G17" s="215"/>
      <c r="H17" s="215"/>
      <c r="I17" s="211"/>
      <c r="J17" s="211"/>
      <c r="K17" s="245"/>
      <c r="L17" s="254"/>
      <c r="M17" s="215"/>
      <c r="N17" s="251">
        <f t="shared" si="0"/>
        <v>0</v>
      </c>
      <c r="O17" s="199"/>
      <c r="P17" s="259"/>
    </row>
    <row r="18" ht="25" customHeight="1" spans="1:16">
      <c r="A18" s="221"/>
      <c r="B18" s="210">
        <v>2</v>
      </c>
      <c r="C18" s="222" t="s">
        <v>73</v>
      </c>
      <c r="D18" s="215"/>
      <c r="E18" s="215"/>
      <c r="F18" s="215"/>
      <c r="G18" s="215">
        <v>186.78</v>
      </c>
      <c r="H18" s="215">
        <v>186.78</v>
      </c>
      <c r="I18" s="211" t="s">
        <v>41</v>
      </c>
      <c r="J18" s="244">
        <v>2444</v>
      </c>
      <c r="K18" s="245">
        <v>764.24</v>
      </c>
      <c r="L18" s="254">
        <v>0.1287</v>
      </c>
      <c r="M18" s="215"/>
      <c r="N18" s="251">
        <f t="shared" si="0"/>
        <v>1867802.56</v>
      </c>
      <c r="P18" s="253"/>
    </row>
    <row r="19" ht="25" customHeight="1" spans="1:16">
      <c r="A19" s="223"/>
      <c r="B19" s="210"/>
      <c r="C19" s="224" t="s">
        <v>74</v>
      </c>
      <c r="D19" s="215"/>
      <c r="E19" s="215"/>
      <c r="F19" s="215"/>
      <c r="G19" s="215"/>
      <c r="H19" s="215">
        <v>1381.71</v>
      </c>
      <c r="I19" s="211" t="s">
        <v>41</v>
      </c>
      <c r="J19" s="244">
        <v>2444</v>
      </c>
      <c r="K19" s="245">
        <v>5653.48</v>
      </c>
      <c r="L19" s="254">
        <v>0.9524</v>
      </c>
      <c r="M19" s="215"/>
      <c r="N19" s="251">
        <f t="shared" si="0"/>
        <v>13817105.12</v>
      </c>
      <c r="P19" s="259"/>
    </row>
    <row r="20" ht="25" customHeight="1" spans="1:16">
      <c r="A20" s="210"/>
      <c r="B20" s="210">
        <v>3</v>
      </c>
      <c r="C20" s="222" t="s">
        <v>75</v>
      </c>
      <c r="D20" s="215"/>
      <c r="E20" s="215"/>
      <c r="F20" s="215"/>
      <c r="G20" s="215"/>
      <c r="H20" s="215">
        <v>69.09</v>
      </c>
      <c r="I20" s="211" t="s">
        <v>41</v>
      </c>
      <c r="J20" s="244">
        <v>2444</v>
      </c>
      <c r="K20" s="245">
        <v>282.69</v>
      </c>
      <c r="L20" s="254">
        <v>0.0476</v>
      </c>
      <c r="M20" s="215"/>
      <c r="N20" s="251">
        <f t="shared" si="0"/>
        <v>690894.36</v>
      </c>
      <c r="P20" s="259"/>
    </row>
    <row r="21" ht="25" customHeight="1" spans="1:16">
      <c r="A21" s="210"/>
      <c r="B21" s="210">
        <v>3.1</v>
      </c>
      <c r="C21" s="220" t="s">
        <v>76</v>
      </c>
      <c r="D21" s="215"/>
      <c r="E21" s="215"/>
      <c r="F21" s="215"/>
      <c r="G21" s="215"/>
      <c r="H21" s="215">
        <v>69.09</v>
      </c>
      <c r="I21" s="211" t="s">
        <v>41</v>
      </c>
      <c r="J21" s="244">
        <v>2444</v>
      </c>
      <c r="K21" s="245">
        <v>282.69</v>
      </c>
      <c r="L21" s="254">
        <v>0.0476</v>
      </c>
      <c r="M21" s="215" t="s">
        <v>77</v>
      </c>
      <c r="N21" s="251">
        <f t="shared" si="0"/>
        <v>690894.36</v>
      </c>
      <c r="P21" s="259"/>
    </row>
    <row r="22" ht="25" customHeight="1" spans="1:16">
      <c r="A22" s="210"/>
      <c r="B22" s="210">
        <v>3.2</v>
      </c>
      <c r="C22" s="220" t="s">
        <v>78</v>
      </c>
      <c r="D22" s="215"/>
      <c r="E22" s="215"/>
      <c r="F22" s="215"/>
      <c r="G22" s="215"/>
      <c r="H22" s="215"/>
      <c r="I22" s="211"/>
      <c r="J22" s="244"/>
      <c r="K22" s="245"/>
      <c r="L22" s="254">
        <v>0</v>
      </c>
      <c r="M22" s="215"/>
      <c r="N22" s="251">
        <f t="shared" si="0"/>
        <v>0</v>
      </c>
      <c r="O22" s="260"/>
      <c r="P22" s="259"/>
    </row>
    <row r="23" s="202" customFormat="1" ht="25" customHeight="1" spans="1:16">
      <c r="A23" s="217"/>
      <c r="B23" s="217"/>
      <c r="C23" s="218" t="s">
        <v>79</v>
      </c>
      <c r="D23" s="219" t="s">
        <v>80</v>
      </c>
      <c r="E23" s="219" t="s">
        <v>80</v>
      </c>
      <c r="F23" s="219" t="s">
        <v>80</v>
      </c>
      <c r="G23" s="219" t="s">
        <v>80</v>
      </c>
      <c r="H23" s="219">
        <v>1450.8</v>
      </c>
      <c r="I23" s="247" t="s">
        <v>41</v>
      </c>
      <c r="J23" s="248">
        <v>2444</v>
      </c>
      <c r="K23" s="249">
        <v>5936.17</v>
      </c>
      <c r="L23" s="250">
        <v>1</v>
      </c>
      <c r="M23" s="219"/>
      <c r="N23" s="251">
        <f t="shared" si="0"/>
        <v>14507999.48</v>
      </c>
      <c r="O23" s="199"/>
      <c r="P23" s="259"/>
    </row>
    <row r="24" ht="25" customHeight="1" spans="1:16">
      <c r="A24" s="210"/>
      <c r="B24" s="210">
        <v>4</v>
      </c>
      <c r="C24" s="222" t="s">
        <v>81</v>
      </c>
      <c r="D24" s="215"/>
      <c r="E24" s="215"/>
      <c r="F24" s="215"/>
      <c r="G24" s="215"/>
      <c r="H24" s="215">
        <v>0</v>
      </c>
      <c r="I24" s="211" t="s">
        <v>41</v>
      </c>
      <c r="J24" s="244">
        <v>2444</v>
      </c>
      <c r="K24" s="245">
        <v>0</v>
      </c>
      <c r="L24" s="254">
        <v>0</v>
      </c>
      <c r="M24" s="215"/>
      <c r="N24" s="251">
        <f t="shared" si="0"/>
        <v>0</v>
      </c>
      <c r="P24" s="259"/>
    </row>
    <row r="25" ht="25" customHeight="1" spans="1:16">
      <c r="A25" s="210"/>
      <c r="B25" s="210">
        <v>5</v>
      </c>
      <c r="C25" s="222" t="s">
        <v>82</v>
      </c>
      <c r="D25" s="215"/>
      <c r="E25" s="215"/>
      <c r="F25" s="215"/>
      <c r="G25" s="215"/>
      <c r="H25" s="215"/>
      <c r="I25" s="211"/>
      <c r="J25" s="244"/>
      <c r="K25" s="245"/>
      <c r="L25" s="254">
        <v>0</v>
      </c>
      <c r="M25" s="215"/>
      <c r="N25" s="251">
        <f t="shared" si="0"/>
        <v>0</v>
      </c>
      <c r="P25" s="259"/>
    </row>
    <row r="26" ht="25" customHeight="1" spans="1:16">
      <c r="A26" s="225"/>
      <c r="B26" s="226">
        <v>6</v>
      </c>
      <c r="C26" s="227" t="s">
        <v>83</v>
      </c>
      <c r="D26" s="215" t="s">
        <v>80</v>
      </c>
      <c r="E26" s="215" t="s">
        <v>80</v>
      </c>
      <c r="F26" s="215" t="s">
        <v>80</v>
      </c>
      <c r="G26" s="215" t="s">
        <v>80</v>
      </c>
      <c r="H26" s="215">
        <v>1450.8</v>
      </c>
      <c r="I26" s="211" t="s">
        <v>41</v>
      </c>
      <c r="J26" s="244">
        <v>2444</v>
      </c>
      <c r="K26" s="245">
        <v>5936.17</v>
      </c>
      <c r="L26" s="254">
        <v>1</v>
      </c>
      <c r="M26" s="215"/>
      <c r="N26" s="251">
        <f t="shared" si="0"/>
        <v>14507999.48</v>
      </c>
      <c r="P26" s="259"/>
    </row>
    <row r="27" ht="18" customHeight="1" spans="1:11">
      <c r="A27" s="228"/>
      <c r="B27" s="228"/>
      <c r="K27" s="261"/>
    </row>
    <row r="28" spans="7:16">
      <c r="G28" s="229"/>
      <c r="H28" s="230"/>
      <c r="J28" s="262"/>
      <c r="P28" s="263"/>
    </row>
    <row r="29" spans="8:8">
      <c r="H29" s="231"/>
    </row>
    <row r="30" spans="8:10">
      <c r="H30" s="232"/>
      <c r="J30" s="262"/>
    </row>
    <row r="35" spans="8:8">
      <c r="H35" s="205">
        <f>2282-1871</f>
        <v>411</v>
      </c>
    </row>
  </sheetData>
  <mergeCells count="11">
    <mergeCell ref="A1:M1"/>
    <mergeCell ref="B2:H2"/>
    <mergeCell ref="P2:Q2"/>
    <mergeCell ref="D3:H3"/>
    <mergeCell ref="I3:K3"/>
    <mergeCell ref="A27:B27"/>
    <mergeCell ref="A3:A4"/>
    <mergeCell ref="B3:B4"/>
    <mergeCell ref="C3:C4"/>
    <mergeCell ref="L3:L4"/>
    <mergeCell ref="M3:M4"/>
  </mergeCells>
  <printOptions horizontalCentered="1"/>
  <pageMargins left="0.748031496062992" right="0.748031496062992" top="0.669291338582677" bottom="0.511811023622047" header="0.511811023622047" footer="0.511811023622047"/>
  <pageSetup paperSize="9" scale="75" fitToHeight="0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tabColor rgb="FF92D050"/>
    <pageSetUpPr fitToPage="1"/>
  </sheetPr>
  <dimension ref="A1:O62"/>
  <sheetViews>
    <sheetView showGridLines="0" showZeros="0" zoomScale="80" zoomScaleNormal="80" zoomScaleSheetLayoutView="90" workbookViewId="0">
      <pane ySplit="4" topLeftCell="A5" activePane="bottomLeft" state="frozen"/>
      <selection/>
      <selection pane="bottomLeft" activeCell="C21" sqref="C21"/>
    </sheetView>
  </sheetViews>
  <sheetFormatPr defaultColWidth="8.75" defaultRowHeight="15.5"/>
  <cols>
    <col min="1" max="1" width="9.875" style="96" customWidth="1"/>
    <col min="2" max="2" width="34.25" style="97" customWidth="1"/>
    <col min="3" max="3" width="86.25" style="98" customWidth="1"/>
    <col min="4" max="4" width="13.25" style="99" hidden="1" customWidth="1"/>
    <col min="5" max="5" width="13.25" style="100" customWidth="1"/>
    <col min="6" max="6" width="13.25" style="101" customWidth="1"/>
    <col min="7" max="7" width="16.25" style="101" customWidth="1"/>
    <col min="8" max="14" width="9" style="102" customWidth="1"/>
    <col min="15" max="15" width="9" style="103" customWidth="1"/>
    <col min="16" max="32" width="9" style="96" customWidth="1"/>
    <col min="33" max="16384" width="8.75" style="96"/>
  </cols>
  <sheetData>
    <row r="1" ht="21" spans="1:7">
      <c r="A1" s="104" t="s">
        <v>84</v>
      </c>
      <c r="B1" s="104"/>
      <c r="C1" s="104"/>
      <c r="D1" s="104"/>
      <c r="E1" s="104"/>
      <c r="F1" s="104"/>
      <c r="G1" s="104"/>
    </row>
    <row r="2" spans="1:7">
      <c r="A2" s="105" t="s">
        <v>22</v>
      </c>
      <c r="B2" s="105"/>
      <c r="C2" s="105"/>
      <c r="D2" s="106"/>
      <c r="E2" s="107"/>
      <c r="G2" s="108" t="s">
        <v>85</v>
      </c>
    </row>
    <row r="3" ht="20.1" customHeight="1" spans="1:7">
      <c r="A3" s="109" t="s">
        <v>25</v>
      </c>
      <c r="B3" s="110" t="s">
        <v>86</v>
      </c>
      <c r="C3" s="111" t="s">
        <v>87</v>
      </c>
      <c r="D3" s="112" t="s">
        <v>88</v>
      </c>
      <c r="E3" s="113" t="s">
        <v>89</v>
      </c>
      <c r="F3" s="114" t="s">
        <v>90</v>
      </c>
      <c r="G3" s="115"/>
    </row>
    <row r="4" ht="20.1" customHeight="1" spans="1:7">
      <c r="A4" s="109"/>
      <c r="B4" s="110"/>
      <c r="C4" s="111"/>
      <c r="D4" s="116" t="s">
        <v>91</v>
      </c>
      <c r="E4" s="117" t="s">
        <v>92</v>
      </c>
      <c r="F4" s="118"/>
      <c r="G4" s="119"/>
    </row>
    <row r="5" ht="20.1" customHeight="1" spans="1:7">
      <c r="A5" s="120">
        <v>1</v>
      </c>
      <c r="B5" s="121" t="s">
        <v>93</v>
      </c>
      <c r="C5" s="122" t="s">
        <v>80</v>
      </c>
      <c r="D5" s="123">
        <v>0</v>
      </c>
      <c r="E5" s="124">
        <v>76.09</v>
      </c>
      <c r="F5" s="125"/>
      <c r="G5" s="126"/>
    </row>
    <row r="6" ht="20.1" customHeight="1" spans="1:7">
      <c r="A6" s="109">
        <v>1.1</v>
      </c>
      <c r="B6" s="127" t="s">
        <v>94</v>
      </c>
      <c r="C6" s="128" t="s">
        <v>95</v>
      </c>
      <c r="D6" s="129">
        <v>26.37</v>
      </c>
      <c r="E6" s="130">
        <v>26.37</v>
      </c>
      <c r="F6" s="131" t="s">
        <v>96</v>
      </c>
      <c r="G6" s="132"/>
    </row>
    <row r="7" ht="20.1" customHeight="1" spans="1:8">
      <c r="A7" s="109">
        <v>1.2</v>
      </c>
      <c r="B7" s="133" t="s">
        <v>97</v>
      </c>
      <c r="C7" s="134" t="s">
        <v>98</v>
      </c>
      <c r="D7" s="135">
        <v>2.39</v>
      </c>
      <c r="E7" s="136">
        <v>2.39</v>
      </c>
      <c r="F7" s="131" t="s">
        <v>99</v>
      </c>
      <c r="G7" s="132"/>
      <c r="H7" s="137"/>
    </row>
    <row r="8" ht="20.1" customHeight="1" spans="1:8">
      <c r="A8" s="109">
        <v>1.3</v>
      </c>
      <c r="B8" s="127" t="s">
        <v>100</v>
      </c>
      <c r="C8" s="128" t="s">
        <v>80</v>
      </c>
      <c r="D8" s="138">
        <v>0</v>
      </c>
      <c r="E8" s="139">
        <v>4.56</v>
      </c>
      <c r="F8" s="140"/>
      <c r="G8" s="141"/>
      <c r="H8" s="137"/>
    </row>
    <row r="9" ht="20.1" customHeight="1" spans="1:7">
      <c r="A9" s="109" t="s">
        <v>101</v>
      </c>
      <c r="B9" s="142" t="s">
        <v>102</v>
      </c>
      <c r="C9" s="111" t="s">
        <v>103</v>
      </c>
      <c r="D9" s="138">
        <v>4.56</v>
      </c>
      <c r="E9" s="139">
        <v>4.56</v>
      </c>
      <c r="F9" s="140" t="s">
        <v>104</v>
      </c>
      <c r="G9" s="141"/>
    </row>
    <row r="10" ht="20.1" hidden="1" customHeight="1" spans="1:7">
      <c r="A10" s="109" t="s">
        <v>105</v>
      </c>
      <c r="B10" s="142" t="s">
        <v>106</v>
      </c>
      <c r="C10" s="111" t="s">
        <v>80</v>
      </c>
      <c r="D10" s="138">
        <v>0</v>
      </c>
      <c r="E10" s="139">
        <v>0</v>
      </c>
      <c r="F10" s="140" t="s">
        <v>104</v>
      </c>
      <c r="G10" s="141"/>
    </row>
    <row r="11" ht="20.1" hidden="1" customHeight="1" spans="1:7">
      <c r="A11" s="109" t="s">
        <v>107</v>
      </c>
      <c r="B11" s="142" t="s">
        <v>108</v>
      </c>
      <c r="C11" s="111" t="s">
        <v>80</v>
      </c>
      <c r="D11" s="138">
        <v>0</v>
      </c>
      <c r="E11" s="139">
        <v>0</v>
      </c>
      <c r="F11" s="140" t="s">
        <v>104</v>
      </c>
      <c r="G11" s="141"/>
    </row>
    <row r="12" ht="20.1" hidden="1" customHeight="1" spans="1:7">
      <c r="A12" s="109" t="s">
        <v>109</v>
      </c>
      <c r="B12" s="142" t="s">
        <v>110</v>
      </c>
      <c r="C12" s="111" t="s">
        <v>80</v>
      </c>
      <c r="D12" s="138">
        <v>0</v>
      </c>
      <c r="E12" s="139">
        <v>0</v>
      </c>
      <c r="F12" s="140" t="s">
        <v>104</v>
      </c>
      <c r="G12" s="141"/>
    </row>
    <row r="13" ht="20.1" hidden="1" customHeight="1" spans="1:7">
      <c r="A13" s="109" t="s">
        <v>111</v>
      </c>
      <c r="B13" s="143" t="s">
        <v>112</v>
      </c>
      <c r="C13" s="111" t="s">
        <v>80</v>
      </c>
      <c r="D13" s="138">
        <v>0</v>
      </c>
      <c r="E13" s="139">
        <v>0</v>
      </c>
      <c r="F13" s="140" t="s">
        <v>113</v>
      </c>
      <c r="G13" s="141"/>
    </row>
    <row r="14" ht="20.1" hidden="1" customHeight="1" spans="1:7">
      <c r="A14" s="109" t="s">
        <v>114</v>
      </c>
      <c r="B14" s="142" t="s">
        <v>115</v>
      </c>
      <c r="C14" s="111" t="s">
        <v>80</v>
      </c>
      <c r="D14" s="138">
        <v>0</v>
      </c>
      <c r="E14" s="139">
        <v>0</v>
      </c>
      <c r="F14" s="140" t="s">
        <v>116</v>
      </c>
      <c r="G14" s="141"/>
    </row>
    <row r="15" ht="20.1" customHeight="1" spans="1:8">
      <c r="A15" s="109">
        <v>1.4</v>
      </c>
      <c r="B15" s="144" t="s">
        <v>117</v>
      </c>
      <c r="C15" s="128" t="s">
        <v>118</v>
      </c>
      <c r="D15" s="135">
        <v>14.95</v>
      </c>
      <c r="E15" s="136">
        <v>14.95</v>
      </c>
      <c r="F15" s="145" t="s">
        <v>119</v>
      </c>
      <c r="G15" s="141"/>
      <c r="H15" s="137"/>
    </row>
    <row r="16" ht="20.1" customHeight="1" spans="1:8">
      <c r="A16" s="109">
        <v>1.6</v>
      </c>
      <c r="B16" s="127" t="s">
        <v>120</v>
      </c>
      <c r="C16" s="146" t="s">
        <v>121</v>
      </c>
      <c r="D16" s="135">
        <v>27.82</v>
      </c>
      <c r="E16" s="136">
        <v>27.82</v>
      </c>
      <c r="F16" s="140" t="s">
        <v>104</v>
      </c>
      <c r="G16" s="141"/>
      <c r="H16" s="137"/>
    </row>
    <row r="17" ht="20.1" customHeight="1" spans="1:7">
      <c r="A17" s="120">
        <v>2</v>
      </c>
      <c r="B17" s="147" t="s">
        <v>122</v>
      </c>
      <c r="C17" s="148" t="s">
        <v>80</v>
      </c>
      <c r="D17" s="149">
        <v>0</v>
      </c>
      <c r="E17" s="150">
        <v>0</v>
      </c>
      <c r="F17" s="151"/>
      <c r="G17" s="152"/>
    </row>
    <row r="18" ht="20.1" customHeight="1" spans="1:8">
      <c r="A18" s="120">
        <v>3</v>
      </c>
      <c r="B18" s="153" t="s">
        <v>123</v>
      </c>
      <c r="C18" s="148" t="s">
        <v>80</v>
      </c>
      <c r="D18" s="154">
        <v>0</v>
      </c>
      <c r="E18" s="155">
        <v>10.68</v>
      </c>
      <c r="F18" s="156"/>
      <c r="G18" s="157"/>
      <c r="H18" s="137"/>
    </row>
    <row r="19" ht="20.1" customHeight="1" spans="1:7">
      <c r="A19" s="109">
        <v>3.1</v>
      </c>
      <c r="B19" s="158" t="s">
        <v>124</v>
      </c>
      <c r="C19" s="159" t="s">
        <v>80</v>
      </c>
      <c r="D19" s="135">
        <v>0</v>
      </c>
      <c r="E19" s="136">
        <v>0</v>
      </c>
      <c r="F19" s="140" t="s">
        <v>104</v>
      </c>
      <c r="G19" s="141"/>
    </row>
    <row r="20" ht="20.1" customHeight="1" spans="1:7">
      <c r="A20" s="109">
        <v>3.2</v>
      </c>
      <c r="B20" s="158" t="s">
        <v>125</v>
      </c>
      <c r="C20" s="159" t="s">
        <v>126</v>
      </c>
      <c r="D20" s="135">
        <v>5.82</v>
      </c>
      <c r="E20" s="136">
        <v>5.82</v>
      </c>
      <c r="F20" s="140" t="s">
        <v>104</v>
      </c>
      <c r="G20" s="141"/>
    </row>
    <row r="21" ht="20.1" customHeight="1" spans="1:7">
      <c r="A21" s="109">
        <v>3.3</v>
      </c>
      <c r="B21" s="158" t="s">
        <v>127</v>
      </c>
      <c r="C21" s="159" t="s">
        <v>80</v>
      </c>
      <c r="D21" s="135">
        <v>0</v>
      </c>
      <c r="E21" s="136">
        <v>0</v>
      </c>
      <c r="F21" s="140" t="s">
        <v>104</v>
      </c>
      <c r="G21" s="141"/>
    </row>
    <row r="22" ht="20.1" customHeight="1" spans="1:7">
      <c r="A22" s="109">
        <v>3.3</v>
      </c>
      <c r="B22" s="158" t="s">
        <v>128</v>
      </c>
      <c r="C22" s="159" t="s">
        <v>129</v>
      </c>
      <c r="D22" s="135">
        <v>2.43</v>
      </c>
      <c r="E22" s="136">
        <v>2.43</v>
      </c>
      <c r="F22" s="140" t="s">
        <v>104</v>
      </c>
      <c r="G22" s="141"/>
    </row>
    <row r="23" ht="20.1" customHeight="1" spans="1:7">
      <c r="A23" s="109">
        <v>3.4</v>
      </c>
      <c r="B23" s="158" t="s">
        <v>130</v>
      </c>
      <c r="C23" s="159" t="s">
        <v>129</v>
      </c>
      <c r="D23" s="135">
        <v>2.43</v>
      </c>
      <c r="E23" s="136">
        <v>2.43</v>
      </c>
      <c r="F23" s="140" t="s">
        <v>104</v>
      </c>
      <c r="G23" s="141"/>
    </row>
    <row r="24" ht="20.1" customHeight="1" spans="1:7">
      <c r="A24" s="120"/>
      <c r="B24" s="153" t="s">
        <v>131</v>
      </c>
      <c r="C24" s="120" t="s">
        <v>80</v>
      </c>
      <c r="D24" s="154">
        <v>0</v>
      </c>
      <c r="E24" s="155">
        <v>0</v>
      </c>
      <c r="F24" s="160"/>
      <c r="G24" s="161"/>
    </row>
    <row r="25" ht="20.1" customHeight="1" spans="1:7">
      <c r="A25" s="120">
        <v>4</v>
      </c>
      <c r="B25" s="153" t="s">
        <v>132</v>
      </c>
      <c r="C25" s="120" t="s">
        <v>80</v>
      </c>
      <c r="D25" s="154">
        <v>0</v>
      </c>
      <c r="E25" s="155">
        <v>57.7</v>
      </c>
      <c r="F25" s="160"/>
      <c r="G25" s="161"/>
    </row>
    <row r="26" ht="20.1" customHeight="1" spans="1:9">
      <c r="A26" s="109">
        <v>4.1</v>
      </c>
      <c r="B26" s="144" t="s">
        <v>133</v>
      </c>
      <c r="C26" s="134" t="s">
        <v>134</v>
      </c>
      <c r="D26" s="135">
        <v>8.96</v>
      </c>
      <c r="E26" s="136">
        <v>8.96</v>
      </c>
      <c r="F26" s="140" t="s">
        <v>104</v>
      </c>
      <c r="G26" s="141"/>
      <c r="H26" s="137"/>
      <c r="I26" s="194"/>
    </row>
    <row r="27" ht="20.1" customHeight="1" spans="1:7">
      <c r="A27" s="109">
        <v>4.2</v>
      </c>
      <c r="B27" s="144" t="s">
        <v>135</v>
      </c>
      <c r="C27" s="128" t="s">
        <v>80</v>
      </c>
      <c r="D27" s="135">
        <v>0</v>
      </c>
      <c r="E27" s="136">
        <v>48.74</v>
      </c>
      <c r="F27" s="162"/>
      <c r="G27" s="163"/>
    </row>
    <row r="28" ht="20.1" customHeight="1" spans="1:7">
      <c r="A28" s="109" t="s">
        <v>136</v>
      </c>
      <c r="B28" s="142" t="s">
        <v>137</v>
      </c>
      <c r="C28" s="134" t="s">
        <v>138</v>
      </c>
      <c r="D28" s="135">
        <v>48.74</v>
      </c>
      <c r="E28" s="136">
        <v>48.74</v>
      </c>
      <c r="F28" s="140" t="s">
        <v>104</v>
      </c>
      <c r="G28" s="141"/>
    </row>
    <row r="29" ht="20.1" customHeight="1" spans="1:7">
      <c r="A29" s="109" t="s">
        <v>139</v>
      </c>
      <c r="B29" s="142" t="s">
        <v>140</v>
      </c>
      <c r="C29" s="134" t="s">
        <v>80</v>
      </c>
      <c r="D29" s="129">
        <v>0</v>
      </c>
      <c r="E29" s="136">
        <v>0</v>
      </c>
      <c r="F29" s="140" t="s">
        <v>104</v>
      </c>
      <c r="G29" s="141"/>
    </row>
    <row r="30" ht="20.1" customHeight="1" spans="1:7">
      <c r="A30" s="120">
        <v>5</v>
      </c>
      <c r="B30" s="153" t="s">
        <v>141</v>
      </c>
      <c r="C30" s="164" t="s">
        <v>80</v>
      </c>
      <c r="D30" s="149">
        <v>0</v>
      </c>
      <c r="E30" s="155">
        <v>0</v>
      </c>
      <c r="F30" s="156"/>
      <c r="G30" s="157"/>
    </row>
    <row r="31" ht="20.1" hidden="1" customHeight="1" spans="1:7">
      <c r="A31" s="109">
        <v>5.1</v>
      </c>
      <c r="B31" s="144" t="s">
        <v>142</v>
      </c>
      <c r="C31" s="128" t="s">
        <v>80</v>
      </c>
      <c r="D31" s="135">
        <v>0</v>
      </c>
      <c r="E31" s="136">
        <v>0</v>
      </c>
      <c r="F31" s="140" t="s">
        <v>104</v>
      </c>
      <c r="G31" s="141"/>
    </row>
    <row r="32" ht="20.1" hidden="1" customHeight="1" spans="1:14">
      <c r="A32" s="109">
        <v>5.2</v>
      </c>
      <c r="B32" s="165" t="s">
        <v>143</v>
      </c>
      <c r="C32" s="128" t="s">
        <v>80</v>
      </c>
      <c r="D32" s="135">
        <v>0</v>
      </c>
      <c r="E32" s="136">
        <v>0</v>
      </c>
      <c r="F32" s="140" t="s">
        <v>104</v>
      </c>
      <c r="G32" s="141"/>
      <c r="H32" s="166"/>
      <c r="I32" s="195"/>
      <c r="J32" s="195"/>
      <c r="K32" s="195"/>
      <c r="L32" s="195"/>
      <c r="M32" s="195"/>
      <c r="N32" s="195"/>
    </row>
    <row r="33" ht="20.1" hidden="1" customHeight="1" spans="1:8">
      <c r="A33" s="120"/>
      <c r="B33" s="153" t="s">
        <v>144</v>
      </c>
      <c r="C33" s="164" t="s">
        <v>80</v>
      </c>
      <c r="D33" s="154">
        <v>0</v>
      </c>
      <c r="E33" s="155">
        <v>0</v>
      </c>
      <c r="F33" s="160"/>
      <c r="G33" s="167"/>
      <c r="H33" s="137"/>
    </row>
    <row r="34" ht="20.1" customHeight="1" spans="1:7">
      <c r="A34" s="120">
        <v>6</v>
      </c>
      <c r="B34" s="153" t="s">
        <v>145</v>
      </c>
      <c r="C34" s="164" t="s">
        <v>146</v>
      </c>
      <c r="D34" s="154">
        <v>14.94</v>
      </c>
      <c r="E34" s="155">
        <v>14.94</v>
      </c>
      <c r="F34" s="156" t="s">
        <v>104</v>
      </c>
      <c r="G34" s="157"/>
    </row>
    <row r="35" ht="20.1" customHeight="1" spans="1:7">
      <c r="A35" s="120">
        <v>7</v>
      </c>
      <c r="B35" s="168" t="s">
        <v>147</v>
      </c>
      <c r="C35" s="120" t="s">
        <v>148</v>
      </c>
      <c r="D35" s="154">
        <v>5.97</v>
      </c>
      <c r="E35" s="155">
        <v>5.97</v>
      </c>
      <c r="F35" s="156" t="s">
        <v>104</v>
      </c>
      <c r="G35" s="157"/>
    </row>
    <row r="36" ht="20.1" customHeight="1" spans="1:7">
      <c r="A36" s="120">
        <v>8</v>
      </c>
      <c r="B36" s="153" t="s">
        <v>149</v>
      </c>
      <c r="C36" s="120" t="s">
        <v>80</v>
      </c>
      <c r="D36" s="154">
        <v>0</v>
      </c>
      <c r="E36" s="155">
        <v>0</v>
      </c>
      <c r="F36" s="156"/>
      <c r="G36" s="157"/>
    </row>
    <row r="37" ht="20.1" customHeight="1" spans="1:8">
      <c r="A37" s="120">
        <v>9</v>
      </c>
      <c r="B37" s="169" t="s">
        <v>150</v>
      </c>
      <c r="C37" s="120" t="s">
        <v>151</v>
      </c>
      <c r="D37" s="154">
        <v>11.95</v>
      </c>
      <c r="E37" s="155">
        <v>11.95</v>
      </c>
      <c r="F37" s="156" t="s">
        <v>104</v>
      </c>
      <c r="G37" s="157"/>
      <c r="H37" s="170"/>
    </row>
    <row r="38" ht="20.1" hidden="1" customHeight="1" spans="1:8">
      <c r="A38" s="120"/>
      <c r="B38" s="171" t="s">
        <v>152</v>
      </c>
      <c r="C38" s="120" t="s">
        <v>80</v>
      </c>
      <c r="D38" s="154">
        <v>0</v>
      </c>
      <c r="E38" s="155">
        <v>0</v>
      </c>
      <c r="F38" s="156"/>
      <c r="G38" s="157"/>
      <c r="H38" s="172"/>
    </row>
    <row r="39" ht="20.1" hidden="1" customHeight="1" spans="1:7">
      <c r="A39" s="120"/>
      <c r="B39" s="153" t="s">
        <v>153</v>
      </c>
      <c r="C39" s="120" t="s">
        <v>80</v>
      </c>
      <c r="D39" s="154">
        <v>0</v>
      </c>
      <c r="E39" s="155">
        <v>0</v>
      </c>
      <c r="F39" s="173"/>
      <c r="G39" s="174"/>
    </row>
    <row r="40" ht="20.1" customHeight="1" spans="1:7">
      <c r="A40" s="120">
        <v>10</v>
      </c>
      <c r="B40" s="153" t="s">
        <v>154</v>
      </c>
      <c r="C40" s="120" t="s">
        <v>80</v>
      </c>
      <c r="D40" s="154">
        <v>0</v>
      </c>
      <c r="E40" s="155">
        <v>0</v>
      </c>
      <c r="F40" s="156" t="s">
        <v>155</v>
      </c>
      <c r="G40" s="157"/>
    </row>
    <row r="41" ht="20.1" customHeight="1" spans="1:7">
      <c r="A41" s="120">
        <v>11</v>
      </c>
      <c r="B41" s="153" t="s">
        <v>156</v>
      </c>
      <c r="C41" s="120" t="s">
        <v>80</v>
      </c>
      <c r="D41" s="154">
        <v>0</v>
      </c>
      <c r="E41" s="155">
        <v>9.45</v>
      </c>
      <c r="F41" s="173"/>
      <c r="G41" s="174"/>
    </row>
    <row r="42" ht="20.1" customHeight="1" spans="1:10">
      <c r="A42" s="109">
        <v>11.1</v>
      </c>
      <c r="B42" s="144" t="s">
        <v>157</v>
      </c>
      <c r="C42" s="175" t="s">
        <v>158</v>
      </c>
      <c r="D42" s="135">
        <v>2.73</v>
      </c>
      <c r="E42" s="136">
        <v>2.73</v>
      </c>
      <c r="F42" s="176" t="s">
        <v>159</v>
      </c>
      <c r="G42" s="177" t="s">
        <v>160</v>
      </c>
      <c r="H42" s="178"/>
      <c r="I42" s="196"/>
      <c r="J42" s="197"/>
    </row>
    <row r="43" ht="20.1" hidden="1" customHeight="1" spans="1:7">
      <c r="A43" s="109"/>
      <c r="B43" s="144" t="s">
        <v>161</v>
      </c>
      <c r="C43" s="128" t="s">
        <v>80</v>
      </c>
      <c r="D43" s="135">
        <v>0</v>
      </c>
      <c r="E43" s="136">
        <v>0</v>
      </c>
      <c r="F43" s="179" t="s">
        <v>162</v>
      </c>
      <c r="G43" s="132">
        <v>8835</v>
      </c>
    </row>
    <row r="44" ht="20.1" hidden="1" customHeight="1" spans="1:7">
      <c r="A44" s="109"/>
      <c r="B44" s="144" t="s">
        <v>163</v>
      </c>
      <c r="C44" s="128" t="s">
        <v>80</v>
      </c>
      <c r="D44" s="135">
        <v>0</v>
      </c>
      <c r="E44" s="136">
        <v>0</v>
      </c>
      <c r="F44" s="179" t="s">
        <v>162</v>
      </c>
      <c r="G44" s="132">
        <v>8835</v>
      </c>
    </row>
    <row r="45" ht="20.1" customHeight="1" spans="1:7">
      <c r="A45" s="109">
        <v>11.2</v>
      </c>
      <c r="B45" s="144" t="s">
        <v>164</v>
      </c>
      <c r="C45" s="128"/>
      <c r="D45" s="135">
        <v>6.72</v>
      </c>
      <c r="E45" s="136">
        <v>6.72</v>
      </c>
      <c r="F45" s="179" t="s">
        <v>165</v>
      </c>
      <c r="G45" s="180"/>
    </row>
    <row r="46" ht="20.1" hidden="1" customHeight="1" spans="1:7">
      <c r="A46" s="128"/>
      <c r="B46" s="144"/>
      <c r="C46" s="146" t="s">
        <v>80</v>
      </c>
      <c r="D46" s="135">
        <v>0</v>
      </c>
      <c r="E46" s="136">
        <v>0</v>
      </c>
      <c r="F46" s="181">
        <v>8835</v>
      </c>
      <c r="G46" s="181">
        <v>5731</v>
      </c>
    </row>
    <row r="47" ht="20.1" hidden="1" customHeight="1" spans="1:7">
      <c r="A47" s="109"/>
      <c r="B47" s="144"/>
      <c r="C47" s="146" t="s">
        <v>80</v>
      </c>
      <c r="D47" s="135">
        <v>0</v>
      </c>
      <c r="E47" s="136"/>
      <c r="F47" s="179"/>
      <c r="G47" s="180"/>
    </row>
    <row r="48" ht="20.1" hidden="1" customHeight="1" spans="1:7">
      <c r="A48" s="128"/>
      <c r="B48" s="144"/>
      <c r="C48" s="146" t="s">
        <v>80</v>
      </c>
      <c r="D48" s="135">
        <v>0</v>
      </c>
      <c r="E48" s="136"/>
      <c r="F48" s="179"/>
      <c r="G48" s="180"/>
    </row>
    <row r="49" ht="20.1" hidden="1" customHeight="1" spans="1:7">
      <c r="A49" s="109"/>
      <c r="B49" s="144"/>
      <c r="C49" s="146" t="s">
        <v>80</v>
      </c>
      <c r="D49" s="135">
        <v>0</v>
      </c>
      <c r="E49" s="136"/>
      <c r="F49" s="179"/>
      <c r="G49" s="180"/>
    </row>
    <row r="50" ht="20.1" hidden="1" customHeight="1" spans="1:7">
      <c r="A50" s="128"/>
      <c r="B50" s="144"/>
      <c r="C50" s="146" t="s">
        <v>80</v>
      </c>
      <c r="D50" s="135">
        <v>0</v>
      </c>
      <c r="E50" s="136"/>
      <c r="F50" s="179"/>
      <c r="G50" s="180"/>
    </row>
    <row r="51" ht="20.1" hidden="1" customHeight="1" spans="1:7">
      <c r="A51" s="109"/>
      <c r="B51" s="144"/>
      <c r="C51" s="146" t="s">
        <v>80</v>
      </c>
      <c r="D51" s="135">
        <v>0</v>
      </c>
      <c r="E51" s="136"/>
      <c r="F51" s="179"/>
      <c r="G51" s="180"/>
    </row>
    <row r="52" ht="20.1" hidden="1" customHeight="1" spans="1:7">
      <c r="A52" s="128"/>
      <c r="B52" s="144"/>
      <c r="C52" s="146" t="s">
        <v>80</v>
      </c>
      <c r="D52" s="135">
        <v>0</v>
      </c>
      <c r="E52" s="136"/>
      <c r="F52" s="179"/>
      <c r="G52" s="180"/>
    </row>
    <row r="53" ht="20.1" hidden="1" customHeight="1" spans="1:7">
      <c r="A53" s="120">
        <v>12</v>
      </c>
      <c r="B53" s="153" t="s">
        <v>166</v>
      </c>
      <c r="C53" s="182" t="s">
        <v>80</v>
      </c>
      <c r="D53" s="154">
        <v>0</v>
      </c>
      <c r="E53" s="183">
        <v>0</v>
      </c>
      <c r="F53" s="173"/>
      <c r="G53" s="174"/>
    </row>
    <row r="54" ht="20.1" hidden="1" customHeight="1" spans="1:7">
      <c r="A54" s="109"/>
      <c r="B54" s="158" t="s">
        <v>167</v>
      </c>
      <c r="C54" s="146" t="s">
        <v>80</v>
      </c>
      <c r="D54" s="135">
        <v>0</v>
      </c>
      <c r="E54" s="184"/>
      <c r="F54" s="131"/>
      <c r="G54" s="132"/>
    </row>
    <row r="55" ht="20.1" hidden="1" customHeight="1" spans="1:7">
      <c r="A55" s="109"/>
      <c r="B55" s="158" t="s">
        <v>168</v>
      </c>
      <c r="C55" s="146" t="s">
        <v>80</v>
      </c>
      <c r="D55" s="135">
        <v>0</v>
      </c>
      <c r="E55" s="184"/>
      <c r="F55" s="131"/>
      <c r="G55" s="132"/>
    </row>
    <row r="56" ht="20.1" hidden="1" customHeight="1" spans="1:7">
      <c r="A56" s="109"/>
      <c r="B56" s="158" t="s">
        <v>169</v>
      </c>
      <c r="C56" s="146" t="s">
        <v>80</v>
      </c>
      <c r="D56" s="135">
        <v>0</v>
      </c>
      <c r="E56" s="184"/>
      <c r="F56" s="131"/>
      <c r="G56" s="132"/>
    </row>
    <row r="57" ht="20.1" hidden="1" customHeight="1" spans="1:7">
      <c r="A57" s="109"/>
      <c r="B57" s="110"/>
      <c r="C57" s="128" t="s">
        <v>80</v>
      </c>
      <c r="D57" s="135">
        <v>0</v>
      </c>
      <c r="E57" s="136">
        <v>0</v>
      </c>
      <c r="F57" s="131"/>
      <c r="G57" s="132"/>
    </row>
    <row r="58" s="95" customFormat="1" ht="20.1" customHeight="1" spans="1:15">
      <c r="A58" s="185"/>
      <c r="B58" s="186" t="s">
        <v>170</v>
      </c>
      <c r="C58" s="186" t="s">
        <v>80</v>
      </c>
      <c r="D58" s="187">
        <v>186.78</v>
      </c>
      <c r="E58" s="188">
        <v>186.78</v>
      </c>
      <c r="F58" s="189"/>
      <c r="G58" s="190"/>
      <c r="H58" s="191"/>
      <c r="I58" s="191"/>
      <c r="J58" s="191"/>
      <c r="K58" s="191"/>
      <c r="L58" s="191"/>
      <c r="M58" s="191"/>
      <c r="N58" s="191"/>
      <c r="O58" s="198"/>
    </row>
    <row r="59" spans="3:4">
      <c r="C59" s="98" t="s">
        <v>80</v>
      </c>
      <c r="D59" s="99">
        <v>0</v>
      </c>
    </row>
    <row r="60" spans="3:6">
      <c r="C60" s="192"/>
      <c r="D60" s="99">
        <v>0</v>
      </c>
      <c r="F60" s="193"/>
    </row>
    <row r="61" spans="4:4">
      <c r="D61" s="99">
        <f>+D6+D7+D9+D10+D11+D12+D15+D16+D17+D19+D20+D22+D23+D26+D28+D31+D34+D35+D36+D37+D42+D46+D47+D48</f>
        <v>180.06</v>
      </c>
    </row>
    <row r="62" spans="11:11">
      <c r="K62" s="175"/>
    </row>
  </sheetData>
  <protectedRanges>
    <protectedRange sqref="D7:E7 D46:E56" name="区域1"/>
  </protectedRanges>
  <mergeCells count="42">
    <mergeCell ref="A1:G1"/>
    <mergeCell ref="A2:C2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6:G26"/>
    <mergeCell ref="F28:G28"/>
    <mergeCell ref="F29:G29"/>
    <mergeCell ref="F31:G31"/>
    <mergeCell ref="F32:G32"/>
    <mergeCell ref="H32:N32"/>
    <mergeCell ref="F34:G34"/>
    <mergeCell ref="F35:G35"/>
    <mergeCell ref="F37:G37"/>
    <mergeCell ref="F40:G40"/>
    <mergeCell ref="F45:G45"/>
    <mergeCell ref="F47:G47"/>
    <mergeCell ref="F48:G48"/>
    <mergeCell ref="F49:G49"/>
    <mergeCell ref="F50:G50"/>
    <mergeCell ref="F51:G51"/>
    <mergeCell ref="F52:G52"/>
    <mergeCell ref="F58:G58"/>
    <mergeCell ref="A3:A4"/>
    <mergeCell ref="B3:B4"/>
    <mergeCell ref="C3:C4"/>
    <mergeCell ref="F3:G4"/>
  </mergeCells>
  <printOptions horizontalCentered="1"/>
  <pageMargins left="0.75" right="0.75" top="0.67" bottom="0.51" header="0.51" footer="0.51"/>
  <pageSetup paperSize="9" scale="70" fitToHeight="0" orientation="landscape" blackAndWhite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tabColor rgb="FF92D050"/>
  </sheetPr>
  <dimension ref="A1:L45"/>
  <sheetViews>
    <sheetView showGridLines="0" showZeros="0" zoomScale="106" zoomScaleNormal="106" zoomScaleSheetLayoutView="90" workbookViewId="0">
      <pane ySplit="3" topLeftCell="A4" activePane="bottomLeft" state="frozen"/>
      <selection/>
      <selection pane="bottomLeft" activeCell="F15" sqref="F15"/>
    </sheetView>
  </sheetViews>
  <sheetFormatPr defaultColWidth="8.75" defaultRowHeight="15.5"/>
  <cols>
    <col min="1" max="1" width="6.375" style="34" customWidth="1"/>
    <col min="2" max="2" width="44.625" style="35" customWidth="1"/>
    <col min="3" max="3" width="7.25" style="36" customWidth="1"/>
    <col min="4" max="4" width="11.75" style="37" customWidth="1"/>
    <col min="5" max="5" width="11.5" style="36" customWidth="1"/>
    <col min="6" max="6" width="13.625" style="38" customWidth="1"/>
    <col min="7" max="7" width="31.875" style="36" customWidth="1"/>
    <col min="8" max="8" width="13.75" style="36" customWidth="1"/>
    <col min="9" max="9" width="62.25" style="39" customWidth="1"/>
    <col min="10" max="10" width="25" style="39" customWidth="1"/>
    <col min="11" max="11" width="11.75" style="36" customWidth="1"/>
    <col min="12" max="12" width="13.25" style="40" customWidth="1"/>
    <col min="13" max="13" width="12.625" style="40" customWidth="1"/>
    <col min="14" max="14" width="16.75" style="40" customWidth="1"/>
    <col min="15" max="32" width="9" style="40" customWidth="1"/>
    <col min="33" max="16384" width="8.75" style="40"/>
  </cols>
  <sheetData>
    <row r="1" ht="26.25" customHeight="1" spans="1:8">
      <c r="A1" s="41" t="s">
        <v>171</v>
      </c>
      <c r="B1" s="41"/>
      <c r="C1" s="41"/>
      <c r="D1" s="41"/>
      <c r="E1" s="41"/>
      <c r="F1" s="41"/>
      <c r="G1" s="41"/>
      <c r="H1" s="41"/>
    </row>
    <row r="2" ht="18" customHeight="1" spans="1:12">
      <c r="A2" s="42" t="s">
        <v>22</v>
      </c>
      <c r="B2" s="43"/>
      <c r="C2" s="44"/>
      <c r="D2" s="45"/>
      <c r="E2" s="46"/>
      <c r="F2" s="46"/>
      <c r="G2" s="47" t="s">
        <v>172</v>
      </c>
      <c r="H2" s="47"/>
      <c r="K2" s="77"/>
      <c r="L2" s="78"/>
    </row>
    <row r="3" s="30" customFormat="1" ht="20.25" customHeight="1" spans="1:11">
      <c r="A3" s="48" t="s">
        <v>173</v>
      </c>
      <c r="B3" s="49" t="s">
        <v>174</v>
      </c>
      <c r="C3" s="49" t="s">
        <v>175</v>
      </c>
      <c r="D3" s="50" t="s">
        <v>176</v>
      </c>
      <c r="E3" s="49" t="s">
        <v>177</v>
      </c>
      <c r="F3" s="51" t="s">
        <v>178</v>
      </c>
      <c r="G3" s="49" t="s">
        <v>179</v>
      </c>
      <c r="H3" s="52"/>
      <c r="I3" s="79"/>
      <c r="J3" s="79"/>
      <c r="K3" s="80"/>
    </row>
    <row r="4" s="31" customFormat="1" ht="18" customHeight="1" spans="1:11">
      <c r="A4" s="53" t="s">
        <v>42</v>
      </c>
      <c r="B4" s="54" t="s">
        <v>44</v>
      </c>
      <c r="C4" s="55" t="s">
        <v>41</v>
      </c>
      <c r="D4" s="56">
        <v>318</v>
      </c>
      <c r="E4" s="57">
        <v>5039.62</v>
      </c>
      <c r="F4" s="57">
        <v>160.26</v>
      </c>
      <c r="G4" s="58"/>
      <c r="H4" s="59"/>
      <c r="I4" s="81"/>
      <c r="J4" s="82"/>
      <c r="K4" s="83"/>
    </row>
    <row r="5" s="31" customFormat="1" ht="18" customHeight="1" spans="1:11">
      <c r="A5" s="53" t="s">
        <v>45</v>
      </c>
      <c r="B5" s="54" t="s">
        <v>47</v>
      </c>
      <c r="C5" s="55" t="s">
        <v>41</v>
      </c>
      <c r="D5" s="56">
        <v>335</v>
      </c>
      <c r="E5" s="57">
        <v>4990.45</v>
      </c>
      <c r="F5" s="57">
        <v>167.18</v>
      </c>
      <c r="G5" s="58"/>
      <c r="H5" s="59"/>
      <c r="I5" s="84"/>
      <c r="J5" s="85"/>
      <c r="K5" s="83"/>
    </row>
    <row r="6" s="31" customFormat="1" ht="18" customHeight="1" spans="1:11">
      <c r="A6" s="53" t="s">
        <v>48</v>
      </c>
      <c r="B6" s="54" t="s">
        <v>50</v>
      </c>
      <c r="C6" s="55" t="s">
        <v>41</v>
      </c>
      <c r="D6" s="56">
        <v>320</v>
      </c>
      <c r="E6" s="57">
        <v>5107.19</v>
      </c>
      <c r="F6" s="57">
        <v>163.43</v>
      </c>
      <c r="G6" s="58"/>
      <c r="H6" s="59"/>
      <c r="I6" s="84"/>
      <c r="J6" s="85"/>
      <c r="K6" s="83"/>
    </row>
    <row r="7" s="31" customFormat="1" ht="18" customHeight="1" spans="1:11">
      <c r="A7" s="53" t="s">
        <v>51</v>
      </c>
      <c r="B7" s="54" t="s">
        <v>53</v>
      </c>
      <c r="C7" s="55" t="s">
        <v>41</v>
      </c>
      <c r="D7" s="56">
        <v>333</v>
      </c>
      <c r="E7" s="57">
        <v>4863.36</v>
      </c>
      <c r="F7" s="57">
        <v>161.95</v>
      </c>
      <c r="G7" s="58"/>
      <c r="H7" s="59"/>
      <c r="I7" s="81"/>
      <c r="J7" s="82"/>
      <c r="K7" s="83"/>
    </row>
    <row r="8" s="31" customFormat="1" ht="18" customHeight="1" spans="1:11">
      <c r="A8" s="53" t="s">
        <v>54</v>
      </c>
      <c r="B8" s="54" t="s">
        <v>56</v>
      </c>
      <c r="C8" s="55" t="s">
        <v>41</v>
      </c>
      <c r="D8" s="56">
        <v>299</v>
      </c>
      <c r="E8" s="57">
        <v>4199</v>
      </c>
      <c r="F8" s="57">
        <v>125.55</v>
      </c>
      <c r="G8" s="58"/>
      <c r="H8" s="59"/>
      <c r="I8" s="84"/>
      <c r="J8" s="85"/>
      <c r="K8" s="83"/>
    </row>
    <row r="9" s="31" customFormat="1" ht="18" customHeight="1" spans="1:11">
      <c r="A9" s="53" t="s">
        <v>57</v>
      </c>
      <c r="B9" s="54" t="s">
        <v>59</v>
      </c>
      <c r="C9" s="55" t="s">
        <v>41</v>
      </c>
      <c r="D9" s="56">
        <v>242</v>
      </c>
      <c r="E9" s="57">
        <v>4945.87</v>
      </c>
      <c r="F9" s="57">
        <v>119.69</v>
      </c>
      <c r="G9" s="58"/>
      <c r="H9" s="59"/>
      <c r="I9" s="84"/>
      <c r="J9" s="85"/>
      <c r="K9" s="83"/>
    </row>
    <row r="10" s="31" customFormat="1" ht="18" customHeight="1" spans="1:11">
      <c r="A10" s="53" t="s">
        <v>60</v>
      </c>
      <c r="B10" s="54" t="s">
        <v>62</v>
      </c>
      <c r="C10" s="55" t="s">
        <v>41</v>
      </c>
      <c r="D10" s="56">
        <v>226</v>
      </c>
      <c r="E10" s="57">
        <v>4474.34</v>
      </c>
      <c r="F10" s="57">
        <v>101.12</v>
      </c>
      <c r="G10" s="58"/>
      <c r="H10" s="59"/>
      <c r="I10" s="81"/>
      <c r="J10" s="82"/>
      <c r="K10" s="83"/>
    </row>
    <row r="11" s="31" customFormat="1" ht="18" customHeight="1" spans="1:11">
      <c r="A11" s="53" t="s">
        <v>63</v>
      </c>
      <c r="B11" s="54" t="s">
        <v>65</v>
      </c>
      <c r="C11" s="55" t="s">
        <v>41</v>
      </c>
      <c r="D11" s="56">
        <v>180</v>
      </c>
      <c r="E11" s="57">
        <v>4461.11</v>
      </c>
      <c r="F11" s="57">
        <v>80.3</v>
      </c>
      <c r="G11" s="58"/>
      <c r="H11" s="59"/>
      <c r="I11" s="84"/>
      <c r="J11" s="85"/>
      <c r="K11" s="83"/>
    </row>
    <row r="12" s="31" customFormat="1" ht="18" customHeight="1" spans="1:11">
      <c r="A12" s="53" t="s">
        <v>66</v>
      </c>
      <c r="B12" s="54" t="s">
        <v>68</v>
      </c>
      <c r="C12" s="55" t="s">
        <v>41</v>
      </c>
      <c r="D12" s="56">
        <v>191</v>
      </c>
      <c r="E12" s="57">
        <v>5658.64</v>
      </c>
      <c r="F12" s="57">
        <v>108.08</v>
      </c>
      <c r="G12" s="58"/>
      <c r="H12" s="59"/>
      <c r="I12" s="84"/>
      <c r="J12" s="85"/>
      <c r="K12" s="83"/>
    </row>
    <row r="13" s="31" customFormat="1" ht="18" customHeight="1" spans="1:11">
      <c r="A13" s="53" t="s">
        <v>69</v>
      </c>
      <c r="B13" s="54" t="s">
        <v>71</v>
      </c>
      <c r="C13" s="60" t="s">
        <v>72</v>
      </c>
      <c r="D13" s="56">
        <v>1</v>
      </c>
      <c r="E13" s="57">
        <v>73700</v>
      </c>
      <c r="F13" s="57">
        <v>7.37</v>
      </c>
      <c r="G13" s="58"/>
      <c r="H13" s="61"/>
      <c r="I13" s="81"/>
      <c r="J13" s="82"/>
      <c r="K13" s="83"/>
    </row>
    <row r="14" s="31" customFormat="1" ht="18" customHeight="1" spans="1:11">
      <c r="A14" s="53"/>
      <c r="B14" s="54"/>
      <c r="C14" s="55"/>
      <c r="D14" s="56"/>
      <c r="E14" s="57"/>
      <c r="F14" s="57"/>
      <c r="G14" s="58"/>
      <c r="H14" s="59"/>
      <c r="I14" s="84"/>
      <c r="J14" s="85"/>
      <c r="K14" s="83"/>
    </row>
    <row r="15" s="31" customFormat="1" ht="18" customHeight="1" spans="1:11">
      <c r="A15" s="53"/>
      <c r="B15" s="54"/>
      <c r="C15" s="55"/>
      <c r="D15" s="56"/>
      <c r="E15" s="57"/>
      <c r="F15" s="57"/>
      <c r="G15" s="58"/>
      <c r="H15" s="59"/>
      <c r="I15" s="84"/>
      <c r="J15" s="85"/>
      <c r="K15" s="83"/>
    </row>
    <row r="16" s="31" customFormat="1" ht="18" customHeight="1" spans="1:11">
      <c r="A16" s="53"/>
      <c r="B16" s="54"/>
      <c r="C16" s="55"/>
      <c r="D16" s="56"/>
      <c r="E16" s="57"/>
      <c r="F16" s="57"/>
      <c r="G16" s="58"/>
      <c r="H16" s="59"/>
      <c r="I16" s="81"/>
      <c r="J16" s="82"/>
      <c r="K16" s="83"/>
    </row>
    <row r="17" s="32" customFormat="1" ht="18" customHeight="1" spans="1:11">
      <c r="A17" s="53"/>
      <c r="B17" s="62"/>
      <c r="C17" s="63"/>
      <c r="D17" s="58"/>
      <c r="E17" s="64"/>
      <c r="F17" s="64"/>
      <c r="G17" s="64"/>
      <c r="H17" s="65"/>
      <c r="I17" s="84"/>
      <c r="J17" s="86"/>
      <c r="K17" s="87"/>
    </row>
    <row r="18" s="33" customFormat="1" ht="30.75" customHeight="1" spans="1:10">
      <c r="A18" s="66"/>
      <c r="B18" s="67" t="s">
        <v>180</v>
      </c>
      <c r="C18" s="68" t="s">
        <v>41</v>
      </c>
      <c r="D18" s="69">
        <v>2445</v>
      </c>
      <c r="E18" s="70">
        <v>4887.24</v>
      </c>
      <c r="F18" s="70">
        <v>1194.93</v>
      </c>
      <c r="G18" s="67"/>
      <c r="H18" s="71"/>
      <c r="I18" s="84"/>
      <c r="J18" s="88"/>
    </row>
    <row r="19" ht="18" customHeight="1" spans="2:10">
      <c r="B19" s="40"/>
      <c r="E19" s="47"/>
      <c r="F19" s="72"/>
      <c r="G19" s="47"/>
      <c r="H19" s="47"/>
      <c r="I19" s="81"/>
      <c r="J19" s="89"/>
    </row>
    <row r="20" spans="2:10">
      <c r="B20" s="40"/>
      <c r="E20" s="73"/>
      <c r="F20" s="74"/>
      <c r="G20" s="47"/>
      <c r="I20" s="84"/>
      <c r="J20" s="90"/>
    </row>
    <row r="21" spans="2:10">
      <c r="B21" s="40"/>
      <c r="D21" s="75"/>
      <c r="E21" s="76"/>
      <c r="F21" s="47"/>
      <c r="G21" s="47"/>
      <c r="I21" s="84"/>
      <c r="J21" s="90"/>
    </row>
    <row r="22" spans="9:10">
      <c r="I22" s="81"/>
      <c r="J22" s="89"/>
    </row>
    <row r="23" spans="5:10">
      <c r="E23" s="77"/>
      <c r="G23" s="47"/>
      <c r="I23" s="84"/>
      <c r="J23" s="90"/>
    </row>
    <row r="24" spans="9:10">
      <c r="I24" s="84"/>
      <c r="J24" s="90"/>
    </row>
    <row r="25" spans="9:10">
      <c r="I25" s="81"/>
      <c r="J25" s="89"/>
    </row>
    <row r="26" spans="9:10">
      <c r="I26" s="84"/>
      <c r="J26" s="90"/>
    </row>
    <row r="27" spans="9:10">
      <c r="I27" s="84"/>
      <c r="J27" s="90"/>
    </row>
    <row r="28" spans="9:10">
      <c r="I28" s="81"/>
      <c r="J28" s="89"/>
    </row>
    <row r="29" spans="9:10">
      <c r="I29" s="84"/>
      <c r="J29" s="90"/>
    </row>
    <row r="30" spans="9:10">
      <c r="I30" s="84"/>
      <c r="J30" s="90"/>
    </row>
    <row r="31" spans="9:10">
      <c r="I31" s="81"/>
      <c r="J31" s="89"/>
    </row>
    <row r="32" spans="9:10">
      <c r="I32" s="84"/>
      <c r="J32" s="90"/>
    </row>
    <row r="33" spans="9:10">
      <c r="I33" s="84"/>
      <c r="J33" s="90"/>
    </row>
    <row r="34" spans="9:10">
      <c r="I34" s="81"/>
      <c r="J34" s="91"/>
    </row>
    <row r="35" spans="9:10">
      <c r="I35" s="91"/>
      <c r="J35" s="91"/>
    </row>
    <row r="36" spans="9:9">
      <c r="I36" s="92"/>
    </row>
    <row r="37" spans="9:10">
      <c r="I37" s="92"/>
      <c r="J37" s="93"/>
    </row>
    <row r="38" spans="10:10">
      <c r="J38" s="93"/>
    </row>
    <row r="39" spans="9:10">
      <c r="I39" s="92"/>
      <c r="J39" s="93"/>
    </row>
    <row r="40" spans="9:10">
      <c r="I40" s="92"/>
      <c r="J40" s="93"/>
    </row>
    <row r="43" spans="10:10">
      <c r="J43" s="94"/>
    </row>
    <row r="45" spans="10:10">
      <c r="J45" s="94"/>
    </row>
  </sheetData>
  <mergeCells count="1">
    <mergeCell ref="A1:G1"/>
  </mergeCells>
  <printOptions horizontalCentered="1"/>
  <pageMargins left="0.748031496062992" right="0.748031496062992" top="0.669291338582677" bottom="0.511811023622047" header="0.511811023622047" footer="0.511811023622047"/>
  <pageSetup paperSize="9" scale="95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J13"/>
  <sheetViews>
    <sheetView workbookViewId="0">
      <selection activeCell="I8" sqref="I8"/>
    </sheetView>
  </sheetViews>
  <sheetFormatPr defaultColWidth="9" defaultRowHeight="15"/>
  <cols>
    <col min="2" max="2" width="13.75" customWidth="1"/>
    <col min="4" max="6" width="10.75" customWidth="1"/>
    <col min="7" max="8" width="10.25" customWidth="1"/>
    <col min="9" max="9" width="10.75" customWidth="1"/>
    <col min="10" max="10" width="11.5" customWidth="1"/>
  </cols>
  <sheetData>
    <row r="1" ht="21" spans="1:9">
      <c r="A1" s="1" t="s">
        <v>181</v>
      </c>
      <c r="B1" s="1"/>
      <c r="C1" s="1"/>
      <c r="D1" s="1"/>
      <c r="E1" s="1"/>
      <c r="F1" s="1"/>
      <c r="G1" s="1"/>
      <c r="H1" s="1"/>
      <c r="I1" s="1"/>
    </row>
    <row r="2" spans="1:9">
      <c r="A2" s="2" t="e">
        <f>CONCATENATE("工程名称:",#REF!,#REF!,#REF!)</f>
        <v>#REF!</v>
      </c>
      <c r="B2" s="2"/>
      <c r="C2" s="2"/>
      <c r="D2" s="3"/>
      <c r="E2" s="3"/>
      <c r="F2" s="3"/>
      <c r="G2" s="3"/>
      <c r="H2" s="3"/>
      <c r="I2" s="24" t="s">
        <v>182</v>
      </c>
    </row>
    <row r="3" spans="1:9">
      <c r="A3" s="4" t="s">
        <v>183</v>
      </c>
      <c r="B3" s="5" t="s">
        <v>184</v>
      </c>
      <c r="C3" s="5" t="s">
        <v>185</v>
      </c>
      <c r="D3" s="6" t="s">
        <v>186</v>
      </c>
      <c r="E3" s="7"/>
      <c r="F3" s="7"/>
      <c r="G3" s="7"/>
      <c r="H3" s="7"/>
      <c r="I3" s="25"/>
    </row>
    <row r="4" ht="15.5" spans="1:9">
      <c r="A4" s="8" t="s">
        <v>187</v>
      </c>
      <c r="B4" s="9"/>
      <c r="C4" s="10"/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26" t="s">
        <v>188</v>
      </c>
    </row>
    <row r="5" ht="15.5" spans="1:9">
      <c r="A5" s="12" t="s">
        <v>42</v>
      </c>
      <c r="B5" s="13" t="s">
        <v>8</v>
      </c>
      <c r="C5" s="14"/>
      <c r="D5" s="15"/>
      <c r="E5" s="16"/>
      <c r="F5" s="17"/>
      <c r="G5" s="17"/>
      <c r="H5" s="17"/>
      <c r="I5" s="27"/>
    </row>
    <row r="6" ht="15.5" spans="1:9">
      <c r="A6" s="12" t="s">
        <v>45</v>
      </c>
      <c r="B6" s="13" t="s">
        <v>189</v>
      </c>
      <c r="C6" s="14"/>
      <c r="D6" s="18" t="e">
        <f>IF(#REF!&gt;0,#REF!,IF(#REF!&gt;0,#REF!,IF(#REF!&gt;0,#REF!,IF(#REF!&gt;0,#REF!,#REF!))))</f>
        <v>#REF!</v>
      </c>
      <c r="E6" s="15" t="e">
        <f>+D10</f>
        <v>#REF!</v>
      </c>
      <c r="F6" s="15" t="e">
        <f>+E10</f>
        <v>#REF!</v>
      </c>
      <c r="G6" s="15" t="e">
        <f>+F10</f>
        <v>#REF!</v>
      </c>
      <c r="H6" s="15" t="e">
        <f>+G10</f>
        <v>#REF!</v>
      </c>
      <c r="I6" s="28"/>
    </row>
    <row r="7" ht="15.5" spans="1:9">
      <c r="A7" s="12" t="s">
        <v>48</v>
      </c>
      <c r="B7" s="13" t="s">
        <v>190</v>
      </c>
      <c r="C7" s="19" t="e">
        <f>+#REF!</f>
        <v>#REF!</v>
      </c>
      <c r="D7" s="15"/>
      <c r="E7" s="15"/>
      <c r="F7" s="15"/>
      <c r="G7" s="15"/>
      <c r="H7" s="15"/>
      <c r="I7" s="28"/>
    </row>
    <row r="8" ht="15.5" spans="1:10">
      <c r="A8" s="12" t="s">
        <v>51</v>
      </c>
      <c r="B8" s="13" t="s">
        <v>191</v>
      </c>
      <c r="C8" s="20"/>
      <c r="D8" s="21" t="e">
        <f>+D6*$C$7</f>
        <v>#REF!</v>
      </c>
      <c r="E8" s="21" t="e">
        <f>+E6*$C$7</f>
        <v>#REF!</v>
      </c>
      <c r="F8" s="21" t="e">
        <f>+F6*$C$7</f>
        <v>#REF!</v>
      </c>
      <c r="G8" s="21" t="e">
        <f>+G6*$C$7</f>
        <v>#REF!</v>
      </c>
      <c r="H8" s="21" t="e">
        <f>+H6*$C$7</f>
        <v>#REF!</v>
      </c>
      <c r="I8" s="28" t="e">
        <f>SUM(D8:H8)</f>
        <v>#REF!</v>
      </c>
      <c r="J8" s="29"/>
    </row>
    <row r="9" ht="15.5" spans="1:10">
      <c r="A9" s="12" t="s">
        <v>54</v>
      </c>
      <c r="B9" s="13" t="s">
        <v>192</v>
      </c>
      <c r="C9" s="20"/>
      <c r="D9" s="22" t="e">
        <f>ROUND(((D6*($C$7*((1+$C$7)^(#REF!)))/(((1+$C$7)^(#REF!))-1))),0)</f>
        <v>#REF!</v>
      </c>
      <c r="E9" s="22" t="e">
        <f>+$D$9</f>
        <v>#REF!</v>
      </c>
      <c r="F9" s="22" t="e">
        <f>+$D$9</f>
        <v>#REF!</v>
      </c>
      <c r="G9" s="22" t="e">
        <f>+$D$9</f>
        <v>#REF!</v>
      </c>
      <c r="H9" s="22" t="e">
        <f>+D6+I8-D9-E9-F9-G9</f>
        <v>#REF!</v>
      </c>
      <c r="I9" s="28"/>
      <c r="J9" s="29"/>
    </row>
    <row r="10" ht="15.5" spans="1:10">
      <c r="A10" s="12" t="s">
        <v>57</v>
      </c>
      <c r="B10" s="13" t="s">
        <v>193</v>
      </c>
      <c r="C10" s="14"/>
      <c r="D10" s="15" t="e">
        <f>+D6+D8-D9</f>
        <v>#REF!</v>
      </c>
      <c r="E10" s="15" t="e">
        <f>+E6+E8-E9</f>
        <v>#REF!</v>
      </c>
      <c r="F10" s="15" t="e">
        <f>+F6+F8-F9</f>
        <v>#REF!</v>
      </c>
      <c r="G10" s="15" t="e">
        <f>+G6+G8-G9</f>
        <v>#REF!</v>
      </c>
      <c r="H10" s="15" t="e">
        <f>((H6+H8-H9))</f>
        <v>#REF!</v>
      </c>
      <c r="I10" s="28"/>
      <c r="J10" s="23"/>
    </row>
    <row r="13" spans="8:8">
      <c r="H13" s="23"/>
    </row>
  </sheetData>
  <mergeCells count="4">
    <mergeCell ref="A1:I1"/>
    <mergeCell ref="D3:I3"/>
    <mergeCell ref="B3:B4"/>
    <mergeCell ref="C3:C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2" master="" otherUserPermission="visible"/>
  <rangeList sheetStid="32" master="" otherUserPermission="visible">
    <arrUserId title="区域1" rangeCreator="" othersAccessPermission="edit"/>
  </rangeList>
  <rangeList sheetStid="12" master="" otherUserPermission="visible"/>
  <rangeList sheetStid="3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szsjy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总概算表</vt:lpstr>
      <vt:lpstr>估算表</vt:lpstr>
      <vt:lpstr>其他费用</vt:lpstr>
      <vt:lpstr>建安费</vt:lpstr>
      <vt:lpstr>还本付息表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</dc:creator>
  <cp:lastModifiedBy>Administrator</cp:lastModifiedBy>
  <cp:revision>1</cp:revision>
  <dcterms:created xsi:type="dcterms:W3CDTF">2003-01-13T02:55:00Z</dcterms:created>
  <cp:lastPrinted>2025-11-18T00:45:00Z</cp:lastPrinted>
  <dcterms:modified xsi:type="dcterms:W3CDTF">2025-11-27T00:35:46Z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12227974DD0043039D46EF4A789A1054_11</vt:lpwstr>
  </property>
  <property fmtid="{D5CDD505-2E9C-101B-9397-08002B2CF9AE}" pid="3" name="预算表">
    <vt:lpwstr>预算表</vt:lpwstr>
  </property>
  <property fmtid="{D5CDD505-2E9C-101B-9397-08002B2CF9AE}" pid="4" name="概算表">
    <vt:lpwstr>概算表</vt:lpwstr>
  </property>
  <property fmtid="{D5CDD505-2E9C-101B-9397-08002B2CF9AE}" pid="5" name="工程名称">
    <vt:lpwstr>八一路改造工程</vt:lpwstr>
  </property>
  <property fmtid="{D5CDD505-2E9C-101B-9397-08002B2CF9AE}" pid="6" name="KSOProductBuildVer">
    <vt:lpwstr>2052-12.1.0.21915</vt:lpwstr>
  </property>
  <property fmtid="{D5CDD505-2E9C-101B-9397-08002B2CF9AE}" pid="7" name="commondata">
    <vt:lpwstr>eyJoZGlkIjoiMjdhZGY3ZTA5MmFlOWRmY2YzMjdhYjBhYzU4OTExNGQifQ==</vt:lpwstr>
  </property>
</Properties>
</file>